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1"/>
  </bookViews>
  <sheets>
    <sheet name="NOTES_2" sheetId="1" r:id="rId1"/>
    <sheet name="Qua_Con_PL" sheetId="2" r:id="rId2"/>
    <sheet name="Qua_Con_BS" sheetId="3" r:id="rId3"/>
    <sheet name="APPENDIX_1" sheetId="4" r:id="rId4"/>
    <sheet name="NOTES_1" sheetId="5" r:id="rId5"/>
  </sheets>
  <definedNames>
    <definedName name="_xlnm.Print_Area" localSheetId="3">'APPENDIX_1'!$A$3:$G$55</definedName>
    <definedName name="_xlnm.Print_Area" localSheetId="4">'NOTES_1'!$B$3:$H$63</definedName>
    <definedName name="_xlnm.Print_Area" localSheetId="0">'NOTES_2'!$A$2:$I$41</definedName>
    <definedName name="_xlnm.Print_Area" localSheetId="2">'Qua_Con_BS'!$B$53:$J$83</definedName>
    <definedName name="_xlnm.Print_Area" localSheetId="1">'Qua_Con_PL'!$C$61:$O$114</definedName>
  </definedNames>
  <calcPr fullCalcOnLoad="1"/>
</workbook>
</file>

<file path=xl/sharedStrings.xml><?xml version="1.0" encoding="utf-8"?>
<sst xmlns="http://schemas.openxmlformats.org/spreadsheetml/2006/main" count="442" uniqueCount="270">
  <si>
    <t>=</t>
  </si>
  <si>
    <t>Provision for taxation</t>
  </si>
  <si>
    <t>-</t>
  </si>
  <si>
    <t xml:space="preserve">Current </t>
  </si>
  <si>
    <t>quarter</t>
  </si>
  <si>
    <t>Net current assets</t>
  </si>
  <si>
    <t>Preceding year</t>
  </si>
  <si>
    <t>year</t>
  </si>
  <si>
    <t>corresponding</t>
  </si>
  <si>
    <t>Financial</t>
  </si>
  <si>
    <t>31.12.2001</t>
  </si>
  <si>
    <t>Others</t>
  </si>
  <si>
    <t>Net provision for taxation</t>
  </si>
  <si>
    <t>Quarterly report on consolidated results for the second financial quarter ended 30.06.2002</t>
  </si>
  <si>
    <t>The figures have not been audited.</t>
  </si>
  <si>
    <t>CONSOLIDATED INCOME STATEMENT</t>
  </si>
  <si>
    <t xml:space="preserve">  CUMULATIVE  QUARTER</t>
  </si>
  <si>
    <t>Current</t>
  </si>
  <si>
    <t>to date</t>
  </si>
  <si>
    <t>30.06.2002</t>
  </si>
  <si>
    <t>30.06.2001</t>
  </si>
  <si>
    <t>RM'000</t>
  </si>
  <si>
    <t>(a)</t>
  </si>
  <si>
    <t>Revenue</t>
  </si>
  <si>
    <t>(b)</t>
  </si>
  <si>
    <t>Investment income</t>
  </si>
  <si>
    <t>(c)</t>
  </si>
  <si>
    <t xml:space="preserve">Other income 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</si>
  <si>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</si>
  <si>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</si>
  <si>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</si>
  <si>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</si>
  <si>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</si>
  <si>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</si>
  <si>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</si>
  <si>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</si>
  <si>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</si>
  <si>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 xml:space="preserve">                 -</t>
  </si>
  <si>
    <t>(e)</t>
  </si>
  <si>
    <t>Profit/(loss) before income tax,</t>
  </si>
  <si>
    <t>minority interests and extraordinary</t>
  </si>
  <si>
    <t>(f)</t>
  </si>
  <si>
    <t>Share of profits and losses of associated</t>
  </si>
  <si>
    <t>companies</t>
  </si>
  <si>
    <t>(g)</t>
  </si>
  <si>
    <t xml:space="preserve">Profit/(loss) before income tax, minority </t>
  </si>
  <si>
    <t>interests and extraordinary items</t>
  </si>
  <si>
    <t>(h)</t>
  </si>
  <si>
    <t>Income tax</t>
  </si>
  <si>
    <t>(i)</t>
  </si>
  <si>
    <t>(i) Profit/(loss) after income tax before</t>
  </si>
  <si>
    <t xml:space="preserve">     deducting minority interests</t>
  </si>
  <si>
    <t>(ii) Less 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</si>
  <si>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</si>
  <si>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</si>
  <si>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</si>
  <si>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</si>
  <si>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</si>
  <si>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</si>
  <si>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</si>
  <si>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</t>
  </si>
  <si>
    <t xml:space="preserve">      to members of the company</t>
  </si>
  <si>
    <t>(m)</t>
  </si>
  <si>
    <t>Net profit/(loss) attributable to members</t>
  </si>
  <si>
    <t>of the company</t>
  </si>
  <si>
    <t xml:space="preserve">Earnings per share based on 2(m) </t>
  </si>
  <si>
    <t>above after deducting any provision</t>
  </si>
  <si>
    <t>for preference dividends, if any :-</t>
  </si>
  <si>
    <t xml:space="preserve">(a) Basic (based on weighted average number of  </t>
  </si>
  <si>
    <t xml:space="preserve">     99,455,167 ordinary shares in 2002)(sen)</t>
  </si>
  <si>
    <t xml:space="preserve">(a) Dividend per share (sen) </t>
  </si>
  <si>
    <t>(b) Dividend description</t>
  </si>
  <si>
    <t>As at end of</t>
  </si>
  <si>
    <t xml:space="preserve">  As at preceding</t>
  </si>
  <si>
    <t xml:space="preserve">current </t>
  </si>
  <si>
    <t>financial year end</t>
  </si>
  <si>
    <t xml:space="preserve">    30.06.2002</t>
  </si>
  <si>
    <t xml:space="preserve">  31.12.2001</t>
  </si>
  <si>
    <t>Net tangible assets per share (RM)</t>
  </si>
  <si>
    <t>CONSOLIDATED BALANCE SHEET</t>
  </si>
  <si>
    <t>As at preceding</t>
  </si>
  <si>
    <t>financial</t>
  </si>
  <si>
    <t>year end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</si>
  <si>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</si>
  <si>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</si>
  <si>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</si>
  <si>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</si>
  <si>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</si>
  <si>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</si>
  <si>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</si>
  <si>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</si>
  <si>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</si>
  <si>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</si>
  <si>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Cash</t>
  </si>
  <si>
    <t>Short - term deposits</t>
  </si>
  <si>
    <t>*</t>
  </si>
  <si>
    <t>Current liabilities</t>
  </si>
  <si>
    <t>Trade payables</t>
  </si>
  <si>
    <t>Other payables</t>
  </si>
  <si>
    <t>Short term borrowings</t>
  </si>
  <si>
    <t>Proposed Dividend</t>
  </si>
  <si>
    <t>Note : Others comprises prepayments, deposits and a security deposit</t>
  </si>
  <si>
    <t xml:space="preserve">           of RM 10,000,000 given to a creditor to secure the supply of raw materials.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</si>
  <si>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</si>
  <si>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</si>
  <si>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</si>
  <si>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</si>
  <si>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</si>
  <si>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</si>
  <si>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</si>
  <si>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</si>
  <si>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 xml:space="preserve"> Less : 2,591,000 treasury</t>
  </si>
  <si>
    <t xml:space="preserve">     shares at cost (2001: 2,196,000)          </t>
  </si>
  <si>
    <t>Reserve arising on consolidation</t>
  </si>
  <si>
    <t>Other reserve</t>
  </si>
  <si>
    <t>Minority interests</t>
  </si>
  <si>
    <t>Long term borrowings</t>
  </si>
  <si>
    <t>Other long term liabilities</t>
  </si>
  <si>
    <t>Deferred taxation</t>
  </si>
  <si>
    <t>Notes</t>
  </si>
  <si>
    <t>Note 1 : Accounting Policies</t>
  </si>
  <si>
    <t>Except for the additional disclosure of segmental information in accordance with Standard 22</t>
  </si>
  <si>
    <t xml:space="preserve">of the Malaysian Accounting Standards Board (MASB) on Segmental reporting, and the  </t>
  </si>
  <si>
    <t>adoption of MASB 23 on impairment of assets, there have been no changes in the accounting</t>
  </si>
  <si>
    <t xml:space="preserve">policies and methods used to prepare the quarterly financial statements from those used to </t>
  </si>
  <si>
    <t>Note 2 : Exceptional Items</t>
  </si>
  <si>
    <t>There were no exceptional items for the current quarter and financial year to date.</t>
  </si>
  <si>
    <t>Note 3 :  Extraordinary Items</t>
  </si>
  <si>
    <t>There were no extraordinary items for the current quarter and financial year to date.</t>
  </si>
  <si>
    <t>Note 4 : Taxation</t>
  </si>
  <si>
    <t>The tax figures comprises :-</t>
  </si>
  <si>
    <t>year quarter</t>
  </si>
  <si>
    <t>year to date</t>
  </si>
  <si>
    <t>Estimated tax payable</t>
  </si>
  <si>
    <t xml:space="preserve">Deferred taxation </t>
  </si>
  <si>
    <t>Under / (Overprovision ) in prior year</t>
  </si>
  <si>
    <t>NIL</t>
  </si>
  <si>
    <t xml:space="preserve">The provision for taxation of the Group for the current quarter is lower than the statutory </t>
  </si>
  <si>
    <t xml:space="preserve">tax rate mainly due to the availability of reinvestment allowances. </t>
  </si>
  <si>
    <t>Note 5 : Profit On Sale of Unquoted investments and/or Properties</t>
  </si>
  <si>
    <t xml:space="preserve">There were no disposal of unquoted investments and properties for the current quarter and financial </t>
  </si>
  <si>
    <t>year to date.</t>
  </si>
  <si>
    <t>Note 6 :  Purchase or Disposal of Quoted Securities</t>
  </si>
  <si>
    <t>Particulars of investments in quoted securities:-</t>
  </si>
  <si>
    <t xml:space="preserve">Financial </t>
  </si>
  <si>
    <t>Quarter</t>
  </si>
  <si>
    <t>Purchases/Disposals for current year todate</t>
  </si>
  <si>
    <t>Total purchases</t>
  </si>
  <si>
    <t xml:space="preserve">Total disposals </t>
  </si>
  <si>
    <t>Total gain on disposals</t>
  </si>
  <si>
    <t>Investments at end of reporting period</t>
  </si>
  <si>
    <t>Total investments at cost</t>
  </si>
  <si>
    <t>Total investments at carrying value/book value</t>
  </si>
  <si>
    <t>(after provision for diminution in value based on market value at 30 Jun 2002)</t>
  </si>
  <si>
    <t>Total investments at market value at 30 Jun 2002</t>
  </si>
  <si>
    <t>Note 7 : Changes in Composition of Group</t>
  </si>
  <si>
    <t>There were no changes in the composition of the Group for the current financial year to date.</t>
  </si>
  <si>
    <t>Note 8 : Corporate Proposals</t>
  </si>
  <si>
    <t>There were no corporate proposals at the date of issue of the quarterly report.</t>
  </si>
  <si>
    <t xml:space="preserve">Note 9 : Share Buy-back and Issuances or Repayment of Debt and Equity </t>
  </si>
  <si>
    <t xml:space="preserve">              Securities</t>
  </si>
  <si>
    <t xml:space="preserve">Details of share buy-back  for the current financial year to date. </t>
  </si>
  <si>
    <t>January</t>
  </si>
  <si>
    <t>February</t>
  </si>
  <si>
    <t>March</t>
  </si>
  <si>
    <t>April</t>
  </si>
  <si>
    <t>May</t>
  </si>
  <si>
    <t>June</t>
  </si>
  <si>
    <t>Total</t>
  </si>
  <si>
    <t xml:space="preserve">Purchases </t>
  </si>
  <si>
    <t>Number of shares purchased</t>
  </si>
  <si>
    <t>Purchase price per share</t>
  </si>
  <si>
    <t>Highest purchase price</t>
  </si>
  <si>
    <t>Lowest purchase price</t>
  </si>
  <si>
    <t>Average purchase price</t>
  </si>
  <si>
    <t>Total consideration paid (RM)</t>
  </si>
  <si>
    <t>Treasury shares</t>
  </si>
  <si>
    <t>Number of shares retained</t>
  </si>
  <si>
    <t>Number of shares resold/cancelled</t>
  </si>
  <si>
    <t xml:space="preserve">Total shares bought back and held as Treasury Shares as at 30-06-2002 were 2,591,000 </t>
  </si>
  <si>
    <t xml:space="preserve">at a total cost of RM 3,804,844. </t>
  </si>
  <si>
    <t>There were no issues of debt or equity securities except for 96,000 shares of RM1 each issued at RM1.20 under the</t>
  </si>
  <si>
    <t>Employees Share Option Scheme for the current financial year to date.</t>
  </si>
  <si>
    <t>Note 10 : Group Borrowings and Debt Securities</t>
  </si>
  <si>
    <t>Note 11 : Contingent Liabilities</t>
  </si>
  <si>
    <t>There were no contingent liabilities at the date of issue of the quarterly report.</t>
  </si>
  <si>
    <t>Note 12 : Financial Instruments</t>
  </si>
  <si>
    <t>There were no financial instruments with off balance sheet risk at the date of issue</t>
  </si>
  <si>
    <t>of the quarterly report.</t>
  </si>
  <si>
    <t>Note 13 : Material Litigation</t>
  </si>
  <si>
    <t>Kent Engineering Works Sdn Bhd (KEW), a debtor of Taik Bee Hardware Sdn Bhd ("TBH")</t>
  </si>
  <si>
    <t>which is a subsidiary company of Choo Bee Metal Industries Berhad, filed a suit for</t>
  </si>
  <si>
    <t xml:space="preserve">defamation on March 7, 2000 against TBH for an amount of RM 10 million claiming that the </t>
  </si>
  <si>
    <t>drawdown of a bank guarantee provided by KEW in favour of TBH was defamatory to KEW.</t>
  </si>
  <si>
    <t xml:space="preserve">In response, TBH has filed a writ of summons on defence with the High Court of Malaya on </t>
  </si>
  <si>
    <t xml:space="preserve">April 24, 2000 against the defamation suit and for the recovery of a debt amounting to </t>
  </si>
  <si>
    <t>RM 118,092.41.</t>
  </si>
  <si>
    <t>The matter has been set for trial at a hearing date to be fixed by the Court.</t>
  </si>
  <si>
    <t>Note 14 : Segmental Reporting</t>
  </si>
  <si>
    <t>Segmental analysis for the current financial year to-date are as per Appendix I.</t>
  </si>
  <si>
    <t>Note 15 : Comparison with Preceding Quarter's Results</t>
  </si>
  <si>
    <t xml:space="preserve">The Group recorded a turnover of RM52.0 million in the current quarter, an increase of </t>
  </si>
  <si>
    <t>5%, when compared to the preceeding quarter of RM 49.5 million.  Group's pre-tax profit</t>
  </si>
  <si>
    <t>increased by 119% from RM3.3 million to RM7.3 million.  The increase was attributable</t>
  </si>
  <si>
    <t>to higher selling prices resulting from the imposition of import duty and controls on a wide</t>
  </si>
  <si>
    <t xml:space="preserve">range of steel products in mid-March 2002. </t>
  </si>
  <si>
    <t xml:space="preserve">Note 16: Review of the Performance of the Company and its Principal </t>
  </si>
  <si>
    <t xml:space="preserve">               Subsidiaries</t>
  </si>
  <si>
    <t xml:space="preserve">Group turnover for the year todate at RM101.5 million is 5.6% lower than the </t>
  </si>
  <si>
    <t xml:space="preserve">corresponding period in 2001.  However, Group pre-tax profit at RM10.6 million has </t>
  </si>
  <si>
    <t xml:space="preserve">surpassed the RM8.9 million for the corresponding period in 2001 by 20.1% due to </t>
  </si>
  <si>
    <t>the increase in margins of our products during the second quarter.</t>
  </si>
  <si>
    <t>Note 17 : Material Events</t>
  </si>
  <si>
    <t>There were no material events subsequent to 30 June 2002 that have not been</t>
  </si>
  <si>
    <t xml:space="preserve">reflected in the financial statement for the said period, which is made up to </t>
  </si>
  <si>
    <t>8 August  2002.</t>
  </si>
  <si>
    <t>Note 18 : Seasonal or Cyclical Factors</t>
  </si>
  <si>
    <t>Apart from the traditional variation in the level of business activities coinciding</t>
  </si>
  <si>
    <t>with the festivals at the end and beginning of each year, the Group's activities are</t>
  </si>
  <si>
    <t>not subject to any marked seasonal or cyclical fluctuations.</t>
  </si>
  <si>
    <t>Note 19 : Prospects for the Current Financial Year</t>
  </si>
  <si>
    <t>Prices of steel strengthened significantly thoughout the quarter and is expected to remain</t>
  </si>
  <si>
    <t>relatively strong during the remaining two quarters. Should these conditions prevail</t>
  </si>
  <si>
    <t xml:space="preserve">and demand is sustainable, the Directors are confident that the Group will achieve </t>
  </si>
  <si>
    <t>favourable performance for the current financial year.</t>
  </si>
  <si>
    <t>Note 20 : Variance from Profit Forecast and Profit Guarantee</t>
  </si>
  <si>
    <t>There was no profit forecast or profit guarantee relevant to the Group.</t>
  </si>
  <si>
    <t>Note 21 : Dividend</t>
  </si>
  <si>
    <t>No interim dividend has been declared.</t>
  </si>
  <si>
    <t>Note 14 : Segmental reporting</t>
  </si>
  <si>
    <t>Choo Bee Metal Industries Bhd</t>
  </si>
  <si>
    <t>Appendix 1</t>
  </si>
  <si>
    <t>The Group</t>
  </si>
  <si>
    <t>Trading</t>
  </si>
  <si>
    <t>Manufacturing</t>
  </si>
  <si>
    <t>Eliminations</t>
  </si>
  <si>
    <t>Consolidated</t>
  </si>
  <si>
    <t>RM '000</t>
  </si>
  <si>
    <t>External sales</t>
  </si>
  <si>
    <t>Inter-segment sales</t>
  </si>
  <si>
    <t>Total revenue</t>
  </si>
  <si>
    <t>Results</t>
  </si>
  <si>
    <t>Segment result</t>
  </si>
  <si>
    <t>Unallocated corporate expenses</t>
  </si>
  <si>
    <t>Profit from operations</t>
  </si>
  <si>
    <t>Finance costs</t>
  </si>
  <si>
    <t>Income from other investments</t>
  </si>
  <si>
    <t xml:space="preserve">Profit before tax </t>
  </si>
  <si>
    <t>Income tax expenses</t>
  </si>
  <si>
    <t>Profit after tax</t>
  </si>
  <si>
    <t>Other Information</t>
  </si>
  <si>
    <t>Capital additions</t>
  </si>
  <si>
    <t>Depreciation &amp; amortisation</t>
  </si>
  <si>
    <t>Impairment loss of plant &amp; machinery</t>
  </si>
  <si>
    <t>Consolidated Balance Sheet</t>
  </si>
  <si>
    <t>Assets</t>
  </si>
  <si>
    <t>Segment assets</t>
  </si>
  <si>
    <t>Unallocated corporate assets</t>
  </si>
  <si>
    <t>Consolidated total assets</t>
  </si>
  <si>
    <t>Liabilities</t>
  </si>
  <si>
    <t>Segment liabilities</t>
  </si>
  <si>
    <t>Unallocated corporate liabilities</t>
  </si>
  <si>
    <t>Consolidated total liabilities</t>
  </si>
  <si>
    <t>prepare the most recent audited accounts.</t>
  </si>
  <si>
    <t>There were no Group borrowings and debt securities as at the end of the reporting period.</t>
  </si>
  <si>
    <t>(Year :2002)</t>
  </si>
  <si>
    <t xml:space="preserve">     (98,748,833 ordinary shares in 2001)</t>
  </si>
  <si>
    <t>(b) Fully diluted (based on 100,613,592 ordinary</t>
  </si>
  <si>
    <t xml:space="preserve">     shares in 2002) (sen) (98,878,789 ordinary </t>
  </si>
  <si>
    <t xml:space="preserve">     shares in 2001)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</si>
</sst>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</numFmts>
  <fonts count="10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fill"/>
    </xf>
    <xf numFmtId="3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1" fontId="6" fillId="0" borderId="0" xfId="15" applyNumberFormat="1" applyFont="1" applyAlignment="1">
      <alignment/>
    </xf>
    <xf numFmtId="0" fontId="6" fillId="0" borderId="0" xfId="0" applyFont="1" applyAlignment="1">
      <alignment horizontal="fill"/>
    </xf>
    <xf numFmtId="171" fontId="6" fillId="0" borderId="0" xfId="15" applyNumberFormat="1" applyFont="1" applyBorder="1" applyAlignment="1">
      <alignment/>
    </xf>
    <xf numFmtId="171" fontId="5" fillId="0" borderId="0" xfId="15" applyNumberFormat="1" applyFont="1" applyAlignment="1">
      <alignment/>
    </xf>
    <xf numFmtId="39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9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1" fontId="6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37" fontId="0" fillId="0" borderId="15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37" fontId="0" fillId="0" borderId="12" xfId="0" applyNumberForma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37" fontId="0" fillId="0" borderId="15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15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37" fontId="0" fillId="0" borderId="0" xfId="0" applyNumberFormat="1" applyAlignment="1">
      <alignment horizontal="center"/>
    </xf>
    <xf numFmtId="172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fill"/>
      <protection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"/>
  <sheetViews>
    <sheetView workbookViewId="0" topLeftCell="A1">
      <selection activeCell="B12" sqref="B12"/>
    </sheetView>
  </sheetViews>
  <sheetFormatPr defaultColWidth="8.88671875" defaultRowHeight="15"/>
  <cols>
    <col min="1" max="1" width="4.10546875" style="0" customWidth="1"/>
    <col min="2" max="2" width="25.5546875" style="0" customWidth="1"/>
    <col min="3" max="8" width="9.99609375" style="0" customWidth="1"/>
    <col min="9" max="9" width="11.10546875" style="0" customWidth="1"/>
    <col min="10" max="10" width="2.6640625" style="0" customWidth="1"/>
  </cols>
  <sheetData>
    <row r="2" spans="1:7" ht="15.75">
      <c r="A2" s="1" t="s">
        <v>159</v>
      </c>
      <c r="B2" s="1"/>
      <c r="C2" s="1"/>
      <c r="D2" s="1"/>
      <c r="E2" s="1"/>
      <c r="F2" s="1"/>
      <c r="G2" s="1"/>
    </row>
    <row r="3" spans="1:2" ht="15.75">
      <c r="A3" s="1" t="s">
        <v>160</v>
      </c>
      <c r="B3" s="1"/>
    </row>
    <row r="4" spans="1:10" ht="15">
      <c r="A4" s="50" t="s">
        <v>161</v>
      </c>
      <c r="B4" s="50"/>
      <c r="C4" s="50"/>
      <c r="D4" s="50"/>
      <c r="E4" s="50"/>
      <c r="F4" s="50"/>
      <c r="G4" s="50"/>
      <c r="H4" s="50"/>
      <c r="I4" s="50"/>
      <c r="J4" s="50"/>
    </row>
    <row r="5" spans="1:11" ht="15">
      <c r="A5" s="50"/>
      <c r="B5" s="50"/>
      <c r="C5" s="50"/>
      <c r="D5" s="50"/>
      <c r="E5" s="50"/>
      <c r="F5" s="50"/>
      <c r="H5" s="50"/>
      <c r="I5" s="79" t="s">
        <v>265</v>
      </c>
      <c r="K5" s="50"/>
    </row>
    <row r="6" spans="1:9" ht="15">
      <c r="A6" s="50"/>
      <c r="B6" s="51"/>
      <c r="C6" s="53" t="s">
        <v>162</v>
      </c>
      <c r="D6" s="52" t="s">
        <v>163</v>
      </c>
      <c r="E6" s="52" t="s">
        <v>164</v>
      </c>
      <c r="F6" s="52" t="s">
        <v>165</v>
      </c>
      <c r="G6" s="52" t="s">
        <v>166</v>
      </c>
      <c r="H6" s="52" t="s">
        <v>167</v>
      </c>
      <c r="I6" s="54" t="s">
        <v>168</v>
      </c>
    </row>
    <row r="7" spans="1:9" ht="15.75">
      <c r="A7" s="55" t="s">
        <v>169</v>
      </c>
      <c r="B7" s="56"/>
      <c r="C7" s="50"/>
      <c r="D7" s="50"/>
      <c r="E7" s="50"/>
      <c r="F7" s="50"/>
      <c r="G7" s="50"/>
      <c r="H7" s="50"/>
      <c r="I7" s="57"/>
    </row>
    <row r="8" spans="1:9" ht="15.75">
      <c r="A8" s="58"/>
      <c r="B8" s="59"/>
      <c r="C8" s="50"/>
      <c r="D8" s="50"/>
      <c r="E8" s="50"/>
      <c r="F8" s="50"/>
      <c r="G8" s="50"/>
      <c r="H8" s="50"/>
      <c r="I8" s="57"/>
    </row>
    <row r="9" spans="1:9" ht="15">
      <c r="A9" s="60" t="s">
        <v>170</v>
      </c>
      <c r="B9" s="59"/>
      <c r="C9" s="61">
        <v>140000</v>
      </c>
      <c r="D9" s="61">
        <v>23000</v>
      </c>
      <c r="E9" s="61">
        <v>31000</v>
      </c>
      <c r="F9" s="61">
        <v>142000</v>
      </c>
      <c r="G9" s="61">
        <v>44000</v>
      </c>
      <c r="H9" s="61">
        <v>15000</v>
      </c>
      <c r="I9" s="57">
        <f>SUM(A9:H9)</f>
        <v>395000</v>
      </c>
    </row>
    <row r="10" spans="1:9" ht="15">
      <c r="A10" s="60"/>
      <c r="B10" s="59"/>
      <c r="C10" s="50"/>
      <c r="D10" s="50"/>
      <c r="E10" s="50"/>
      <c r="F10" s="50"/>
      <c r="G10" s="50"/>
      <c r="H10" s="50"/>
      <c r="I10" s="57"/>
    </row>
    <row r="11" spans="1:9" ht="15">
      <c r="A11" s="60" t="s">
        <v>171</v>
      </c>
      <c r="B11" s="59"/>
      <c r="C11" s="62" t="s">
        <v>2</v>
      </c>
      <c r="D11" s="62" t="s">
        <v>2</v>
      </c>
      <c r="E11" s="62" t="s">
        <v>2</v>
      </c>
      <c r="F11" s="62" t="s">
        <v>2</v>
      </c>
      <c r="G11" s="62" t="s">
        <v>2</v>
      </c>
      <c r="H11" s="62" t="s">
        <v>2</v>
      </c>
      <c r="I11" s="63" t="s">
        <v>2</v>
      </c>
    </row>
    <row r="12" spans="1:9" ht="15">
      <c r="A12" s="60"/>
      <c r="B12" s="59"/>
      <c r="C12" s="50"/>
      <c r="D12" s="50"/>
      <c r="E12" s="50"/>
      <c r="F12" s="50"/>
      <c r="G12" s="50"/>
      <c r="H12" s="50"/>
      <c r="I12" s="57"/>
    </row>
    <row r="13" spans="1:9" ht="15">
      <c r="A13" s="60" t="s">
        <v>172</v>
      </c>
      <c r="B13" s="59"/>
      <c r="C13" s="64">
        <v>1.38</v>
      </c>
      <c r="D13" s="64">
        <v>1.34</v>
      </c>
      <c r="E13" s="64">
        <v>1.33</v>
      </c>
      <c r="F13" s="64">
        <v>1.66</v>
      </c>
      <c r="G13" s="64">
        <v>1.56</v>
      </c>
      <c r="H13" s="64">
        <v>1.41</v>
      </c>
      <c r="I13" s="65">
        <v>1.66</v>
      </c>
    </row>
    <row r="14" spans="1:9" ht="15">
      <c r="A14" s="60" t="s">
        <v>173</v>
      </c>
      <c r="B14" s="59"/>
      <c r="C14" s="64">
        <v>1.22</v>
      </c>
      <c r="D14" s="64">
        <v>1.29</v>
      </c>
      <c r="E14" s="64">
        <v>1.31</v>
      </c>
      <c r="F14" s="64">
        <v>1.5</v>
      </c>
      <c r="G14" s="64">
        <v>1.43</v>
      </c>
      <c r="H14" s="64">
        <v>1.35</v>
      </c>
      <c r="I14" s="65">
        <v>1.22</v>
      </c>
    </row>
    <row r="15" spans="1:9" ht="15">
      <c r="A15" s="60" t="s">
        <v>174</v>
      </c>
      <c r="B15" s="59"/>
      <c r="C15" s="64">
        <v>1.34</v>
      </c>
      <c r="D15" s="64">
        <v>1.31</v>
      </c>
      <c r="E15" s="64">
        <v>1.33</v>
      </c>
      <c r="F15" s="64">
        <v>1.58</v>
      </c>
      <c r="G15" s="64">
        <v>1.5</v>
      </c>
      <c r="H15" s="64">
        <v>1.38</v>
      </c>
      <c r="I15" s="65">
        <f>I17/I9</f>
        <v>1.4438962025316455</v>
      </c>
    </row>
    <row r="16" spans="1:9" ht="15">
      <c r="A16" s="60"/>
      <c r="B16" s="59"/>
      <c r="C16" s="66"/>
      <c r="D16" s="64"/>
      <c r="E16" s="64"/>
      <c r="F16" s="64"/>
      <c r="G16" s="64"/>
      <c r="H16" s="64"/>
      <c r="I16" s="65"/>
    </row>
    <row r="17" spans="1:9" ht="15">
      <c r="A17" s="60" t="s">
        <v>175</v>
      </c>
      <c r="B17" s="59"/>
      <c r="C17" s="67">
        <v>187144</v>
      </c>
      <c r="D17" s="61">
        <v>30248</v>
      </c>
      <c r="E17" s="61">
        <v>41217</v>
      </c>
      <c r="F17" s="61">
        <v>224799</v>
      </c>
      <c r="G17" s="61">
        <v>66187</v>
      </c>
      <c r="H17" s="61">
        <v>20744</v>
      </c>
      <c r="I17" s="57">
        <f>SUM(A17:H17)</f>
        <v>570339</v>
      </c>
    </row>
    <row r="18" spans="1:9" ht="15">
      <c r="A18" s="68"/>
      <c r="B18" s="69"/>
      <c r="C18" s="68"/>
      <c r="D18" s="69"/>
      <c r="E18" s="69"/>
      <c r="F18" s="69"/>
      <c r="G18" s="69"/>
      <c r="H18" s="69"/>
      <c r="I18" s="70"/>
    </row>
    <row r="19" spans="1:9" ht="15.75">
      <c r="A19" s="58" t="s">
        <v>176</v>
      </c>
      <c r="B19" s="1"/>
      <c r="C19" s="60"/>
      <c r="D19" s="50"/>
      <c r="E19" s="50"/>
      <c r="F19" s="50"/>
      <c r="G19" s="50"/>
      <c r="H19" s="50"/>
      <c r="I19" s="57"/>
    </row>
    <row r="20" spans="1:9" ht="15.75">
      <c r="A20" s="58"/>
      <c r="B20" s="50"/>
      <c r="C20" s="60"/>
      <c r="D20" s="50"/>
      <c r="E20" s="50"/>
      <c r="F20" s="50"/>
      <c r="G20" s="50"/>
      <c r="H20" s="50"/>
      <c r="I20" s="57"/>
    </row>
    <row r="21" spans="1:9" ht="15">
      <c r="A21" s="60" t="s">
        <v>177</v>
      </c>
      <c r="B21" s="50"/>
      <c r="C21" s="67">
        <f aca="true" t="shared" si="0" ref="C21:H21">C9</f>
        <v>140000</v>
      </c>
      <c r="D21" s="61">
        <f t="shared" si="0"/>
        <v>23000</v>
      </c>
      <c r="E21" s="61">
        <f t="shared" si="0"/>
        <v>31000</v>
      </c>
      <c r="F21" s="61">
        <f t="shared" si="0"/>
        <v>142000</v>
      </c>
      <c r="G21" s="61">
        <f t="shared" si="0"/>
        <v>44000</v>
      </c>
      <c r="H21" s="61">
        <f t="shared" si="0"/>
        <v>15000</v>
      </c>
      <c r="I21" s="57">
        <f>SUM(A21:H21)</f>
        <v>395000</v>
      </c>
    </row>
    <row r="22" spans="1:9" ht="15">
      <c r="A22" s="60" t="s">
        <v>178</v>
      </c>
      <c r="B22" s="50"/>
      <c r="C22" s="71" t="s">
        <v>2</v>
      </c>
      <c r="D22" s="62" t="s">
        <v>2</v>
      </c>
      <c r="E22" s="50"/>
      <c r="F22" s="50"/>
      <c r="G22" s="50"/>
      <c r="H22" s="50"/>
      <c r="I22" s="63" t="s">
        <v>2</v>
      </c>
    </row>
    <row r="23" spans="1:9" ht="15">
      <c r="A23" s="68"/>
      <c r="B23" s="69"/>
      <c r="C23" s="68"/>
      <c r="D23" s="69"/>
      <c r="E23" s="69"/>
      <c r="F23" s="69"/>
      <c r="G23" s="69"/>
      <c r="H23" s="69"/>
      <c r="I23" s="70"/>
    </row>
    <row r="24" spans="1:9" ht="15">
      <c r="A24" s="50"/>
      <c r="B24" s="50"/>
      <c r="C24" s="50"/>
      <c r="D24" s="50"/>
      <c r="E24" s="50"/>
      <c r="F24" s="50"/>
      <c r="G24" s="50"/>
      <c r="H24" s="50"/>
      <c r="I24" s="50"/>
    </row>
    <row r="25" spans="1:9" ht="15">
      <c r="A25" s="50" t="s">
        <v>179</v>
      </c>
      <c r="B25" s="50"/>
      <c r="C25" s="50"/>
      <c r="D25" s="50"/>
      <c r="E25" s="50"/>
      <c r="F25" s="50"/>
      <c r="G25" s="50"/>
      <c r="H25" s="50"/>
      <c r="I25" s="50"/>
    </row>
    <row r="26" spans="1:9" ht="15">
      <c r="A26" s="50" t="s">
        <v>180</v>
      </c>
      <c r="B26" s="50"/>
      <c r="C26" s="50"/>
      <c r="D26" s="50"/>
      <c r="G26" s="50"/>
      <c r="H26" s="50"/>
      <c r="I26" s="50"/>
    </row>
    <row r="27" spans="1:9" ht="15">
      <c r="A27" s="50"/>
      <c r="B27" s="50"/>
      <c r="C27" s="50"/>
      <c r="D27" s="50"/>
      <c r="G27" s="50"/>
      <c r="H27" s="50"/>
      <c r="I27" s="50"/>
    </row>
    <row r="28" spans="1:10" ht="15">
      <c r="A28" s="50" t="s">
        <v>181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15">
      <c r="A29" s="50" t="s">
        <v>182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5.75">
      <c r="A32" s="1" t="s">
        <v>183</v>
      </c>
      <c r="B32" s="1"/>
      <c r="C32" s="1"/>
      <c r="D32" s="1"/>
      <c r="E32" s="1"/>
      <c r="F32" s="50"/>
      <c r="G32" s="50"/>
      <c r="H32" s="50"/>
      <c r="I32" s="50"/>
      <c r="J32" s="50"/>
    </row>
    <row r="33" spans="1:10" ht="15">
      <c r="A33" s="79" t="s">
        <v>264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5">
      <c r="A34" s="50"/>
      <c r="B34" s="50"/>
      <c r="C34" s="50"/>
      <c r="D34" s="50"/>
      <c r="E34" s="74"/>
      <c r="F34" s="74"/>
      <c r="J34" s="50"/>
    </row>
    <row r="35" spans="1:11" ht="15.75">
      <c r="A35" s="1" t="s">
        <v>184</v>
      </c>
      <c r="B35" s="1"/>
      <c r="C35" s="50"/>
      <c r="D35" s="61"/>
      <c r="E35" s="61"/>
      <c r="F35" s="61"/>
      <c r="G35" s="61"/>
      <c r="H35" s="61"/>
      <c r="I35" s="61"/>
      <c r="J35" s="61"/>
      <c r="K35" s="61"/>
    </row>
    <row r="36" spans="1:11" ht="15">
      <c r="A36" s="50" t="s">
        <v>185</v>
      </c>
      <c r="B36" s="50"/>
      <c r="C36" s="50"/>
      <c r="D36" s="50"/>
      <c r="E36" s="50"/>
      <c r="F36" s="50"/>
      <c r="G36" s="50"/>
      <c r="H36" s="61"/>
      <c r="I36" s="61"/>
      <c r="J36" s="61"/>
      <c r="K36" s="61"/>
    </row>
    <row r="37" spans="1:11" ht="15">
      <c r="A37" s="50"/>
      <c r="B37" s="50"/>
      <c r="C37" s="50"/>
      <c r="D37" s="61"/>
      <c r="E37" s="61"/>
      <c r="F37" s="61"/>
      <c r="G37" s="61"/>
      <c r="H37" s="61"/>
      <c r="I37" s="61"/>
      <c r="J37" s="61"/>
      <c r="K37" s="61"/>
    </row>
    <row r="38" spans="1:11" ht="15.75">
      <c r="A38" s="1" t="s">
        <v>186</v>
      </c>
      <c r="B38" s="1"/>
      <c r="C38" s="50"/>
      <c r="D38" s="61"/>
      <c r="E38" s="61"/>
      <c r="F38" s="61"/>
      <c r="G38" s="61"/>
      <c r="H38" s="61"/>
      <c r="I38" s="61"/>
      <c r="J38" s="61"/>
      <c r="K38" s="61"/>
    </row>
    <row r="39" spans="1:10" ht="15">
      <c r="A39" s="50" t="s">
        <v>187</v>
      </c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5">
      <c r="A40" s="50" t="s">
        <v>188</v>
      </c>
      <c r="B40" s="50"/>
      <c r="C40" s="50"/>
      <c r="D40" s="50"/>
      <c r="E40" s="3"/>
      <c r="F40" s="3"/>
      <c r="G40" s="50"/>
      <c r="H40" s="50"/>
      <c r="I40" s="50"/>
      <c r="J40" s="50"/>
    </row>
    <row r="41" spans="1:10" ht="15">
      <c r="A41" s="50"/>
      <c r="B41" s="50"/>
      <c r="C41" s="50"/>
      <c r="D41" s="50"/>
      <c r="E41" s="3"/>
      <c r="F41" s="3"/>
      <c r="G41" s="50"/>
      <c r="H41" s="50"/>
      <c r="I41" s="50"/>
      <c r="J41" s="50"/>
    </row>
    <row r="42" spans="1:10" ht="15">
      <c r="A42" s="50"/>
      <c r="B42" s="61"/>
      <c r="C42" s="50"/>
      <c r="D42" s="61"/>
      <c r="E42" s="72"/>
      <c r="F42" s="3"/>
      <c r="G42" s="50"/>
      <c r="H42" s="50"/>
      <c r="I42" s="50"/>
      <c r="J42" s="50"/>
    </row>
    <row r="43" spans="1:10" ht="15">
      <c r="A43" s="50"/>
      <c r="B43" s="61"/>
      <c r="C43" s="50"/>
      <c r="D43" s="61"/>
      <c r="E43" s="3"/>
      <c r="F43" s="3"/>
      <c r="G43" s="50"/>
      <c r="H43" s="50"/>
      <c r="I43" s="50"/>
      <c r="J43" s="50"/>
    </row>
    <row r="44" spans="1:10" ht="15.75">
      <c r="A44" s="1" t="s">
        <v>189</v>
      </c>
      <c r="B44" s="1"/>
      <c r="C44" s="50"/>
      <c r="D44" s="50"/>
      <c r="E44" s="3"/>
      <c r="F44" s="3"/>
      <c r="G44" s="50"/>
      <c r="H44" s="50"/>
      <c r="I44" s="50"/>
      <c r="J44" s="50"/>
    </row>
    <row r="45" spans="1:10" ht="15">
      <c r="A45" s="50" t="s">
        <v>190</v>
      </c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15">
      <c r="A46" s="50" t="s">
        <v>191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5">
      <c r="A47" s="50" t="s">
        <v>192</v>
      </c>
      <c r="B47" s="50"/>
      <c r="C47" s="50"/>
      <c r="D47" s="50"/>
      <c r="E47" s="50"/>
      <c r="F47" s="50"/>
      <c r="G47" s="50"/>
      <c r="H47" s="50"/>
      <c r="I47" s="50"/>
      <c r="J47" s="50"/>
    </row>
    <row r="48" spans="1:10" ht="15">
      <c r="A48" s="50" t="s">
        <v>193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5">
      <c r="A49" s="50" t="s">
        <v>194</v>
      </c>
      <c r="B49" s="50"/>
      <c r="C49" s="50"/>
      <c r="D49" s="50"/>
      <c r="E49" s="50"/>
      <c r="F49" s="50"/>
      <c r="G49" s="50"/>
      <c r="H49" s="50"/>
      <c r="I49" s="50"/>
      <c r="J49" s="50"/>
    </row>
    <row r="50" spans="1:10" ht="15">
      <c r="A50" s="50" t="s">
        <v>195</v>
      </c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5">
      <c r="A51" s="50" t="s">
        <v>196</v>
      </c>
      <c r="B51" s="50"/>
      <c r="C51" s="50"/>
      <c r="D51" s="50"/>
      <c r="E51" s="3"/>
      <c r="F51" s="3"/>
      <c r="G51" s="50"/>
      <c r="H51" s="50"/>
      <c r="I51" s="50"/>
      <c r="J51" s="50"/>
    </row>
    <row r="52" spans="1:10" ht="15">
      <c r="A52" s="50"/>
      <c r="B52" s="50"/>
      <c r="C52" s="50"/>
      <c r="D52" s="50"/>
      <c r="E52" s="3"/>
      <c r="F52" s="3"/>
      <c r="G52" s="50"/>
      <c r="H52" s="50"/>
      <c r="I52" s="50"/>
      <c r="J52" s="50"/>
    </row>
    <row r="53" spans="1:10" ht="15">
      <c r="A53" s="50" t="s">
        <v>197</v>
      </c>
      <c r="B53" s="50"/>
      <c r="C53" s="50"/>
      <c r="D53" s="50"/>
      <c r="E53" s="50"/>
      <c r="F53" s="50"/>
      <c r="G53" s="50"/>
      <c r="H53" s="50"/>
      <c r="I53" s="50"/>
      <c r="J53" s="50"/>
    </row>
    <row r="54" spans="1:10" ht="15">
      <c r="A54" s="50"/>
      <c r="B54" s="50"/>
      <c r="C54" s="50"/>
      <c r="D54" s="50"/>
      <c r="E54" s="3"/>
      <c r="F54" s="3"/>
      <c r="G54" s="50"/>
      <c r="H54" s="50"/>
      <c r="I54" s="50"/>
      <c r="J54" s="50"/>
    </row>
    <row r="55" spans="1:10" ht="15.75">
      <c r="A55" s="1" t="s">
        <v>198</v>
      </c>
      <c r="B55" s="1"/>
      <c r="C55" s="50"/>
      <c r="D55" s="50"/>
      <c r="E55" s="3"/>
      <c r="F55" s="3"/>
      <c r="G55" s="50"/>
      <c r="H55" s="50"/>
      <c r="I55" s="50"/>
      <c r="J55" s="50"/>
    </row>
    <row r="56" spans="1:10" ht="15">
      <c r="A56" s="50" t="s">
        <v>199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 ht="15.75">
      <c r="A58" s="73" t="s">
        <v>200</v>
      </c>
      <c r="B58" s="73"/>
      <c r="C58" s="73"/>
      <c r="D58" s="73"/>
      <c r="E58" s="73"/>
      <c r="F58" s="50"/>
      <c r="G58" s="50"/>
      <c r="H58" s="50"/>
      <c r="I58" s="50"/>
      <c r="J58" s="50"/>
    </row>
    <row r="59" spans="1:10" ht="15">
      <c r="A59" s="50" t="s">
        <v>201</v>
      </c>
      <c r="B59" s="50"/>
      <c r="C59" s="50"/>
      <c r="D59" s="50"/>
      <c r="E59" s="50"/>
      <c r="F59" s="50"/>
      <c r="G59" s="50"/>
      <c r="H59" s="50"/>
      <c r="I59" s="50"/>
      <c r="J59" s="50"/>
    </row>
    <row r="60" spans="1:10" ht="15">
      <c r="A60" s="50" t="s">
        <v>202</v>
      </c>
      <c r="B60" s="50"/>
      <c r="C60" s="50"/>
      <c r="D60" s="50"/>
      <c r="E60" s="50"/>
      <c r="F60" s="50"/>
      <c r="G60" s="50"/>
      <c r="H60" s="50"/>
      <c r="I60" s="50"/>
      <c r="J60" s="50"/>
    </row>
    <row r="61" spans="1:10" ht="15">
      <c r="A61" s="50" t="s">
        <v>203</v>
      </c>
      <c r="B61" s="50"/>
      <c r="C61" s="50"/>
      <c r="D61" s="50"/>
      <c r="E61" s="50"/>
      <c r="F61" s="50"/>
      <c r="G61" s="50"/>
      <c r="H61" s="50"/>
      <c r="I61" s="50"/>
      <c r="J61" s="50"/>
    </row>
    <row r="62" spans="1:10" ht="15">
      <c r="A62" s="50" t="s">
        <v>204</v>
      </c>
      <c r="B62" s="50"/>
      <c r="C62" s="50"/>
      <c r="D62" s="50"/>
      <c r="E62" s="50"/>
      <c r="F62" s="50"/>
      <c r="G62" s="50"/>
      <c r="H62" s="50"/>
      <c r="I62" s="50"/>
      <c r="J62" s="50"/>
    </row>
    <row r="63" spans="1:10" ht="15">
      <c r="A63" s="50" t="s">
        <v>205</v>
      </c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15">
      <c r="A64" s="50"/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.75">
      <c r="A65" s="1" t="s">
        <v>206</v>
      </c>
      <c r="B65" s="1"/>
      <c r="C65" s="1"/>
      <c r="D65" s="1"/>
      <c r="E65" s="1"/>
      <c r="F65" s="1"/>
      <c r="G65" s="1"/>
      <c r="H65" s="50"/>
      <c r="I65" s="50"/>
      <c r="J65" s="50"/>
    </row>
    <row r="66" spans="1:10" ht="15.75">
      <c r="A66" s="1" t="s">
        <v>207</v>
      </c>
      <c r="B66" s="1"/>
      <c r="C66" s="50"/>
      <c r="D66" s="50"/>
      <c r="E66" s="50"/>
      <c r="F66" s="50"/>
      <c r="G66" s="50"/>
      <c r="H66" s="50"/>
      <c r="I66" s="50"/>
      <c r="J66" s="50"/>
    </row>
    <row r="67" spans="1:10" ht="15">
      <c r="A67" t="s">
        <v>208</v>
      </c>
      <c r="G67" s="50"/>
      <c r="H67" s="50"/>
      <c r="I67" s="50"/>
      <c r="J67" s="50"/>
    </row>
    <row r="68" spans="1:10" ht="15">
      <c r="A68" t="s">
        <v>209</v>
      </c>
      <c r="H68" s="50"/>
      <c r="I68" s="50"/>
      <c r="J68" s="50"/>
    </row>
    <row r="69" spans="1:10" ht="15">
      <c r="A69" t="s">
        <v>210</v>
      </c>
      <c r="H69" s="50"/>
      <c r="I69" s="50"/>
      <c r="J69" s="50"/>
    </row>
    <row r="70" spans="1:10" ht="15">
      <c r="A70" t="s">
        <v>211</v>
      </c>
      <c r="G70" s="50"/>
      <c r="H70" s="50"/>
      <c r="I70" s="50"/>
      <c r="J70" s="50"/>
    </row>
    <row r="71" spans="2:10" ht="15">
      <c r="B71" s="50"/>
      <c r="C71" s="50"/>
      <c r="D71" s="50"/>
      <c r="E71" s="50"/>
      <c r="F71" s="50"/>
      <c r="G71" s="50"/>
      <c r="H71" s="50"/>
      <c r="I71" s="50"/>
      <c r="J71" s="50"/>
    </row>
    <row r="72" spans="1:10" ht="15.75">
      <c r="A72" s="1" t="s">
        <v>212</v>
      </c>
      <c r="B72" s="1"/>
      <c r="C72" s="50"/>
      <c r="D72" s="50"/>
      <c r="E72" s="50"/>
      <c r="F72" s="50"/>
      <c r="G72" s="50"/>
      <c r="H72" s="50"/>
      <c r="I72" s="50"/>
      <c r="J72" s="50"/>
    </row>
    <row r="73" spans="1:10" ht="15">
      <c r="A73" s="50" t="s">
        <v>213</v>
      </c>
      <c r="B73" s="50"/>
      <c r="C73" s="50"/>
      <c r="D73" s="50"/>
      <c r="E73" s="50"/>
      <c r="F73" s="50"/>
      <c r="G73" s="50"/>
      <c r="H73" s="50"/>
      <c r="I73" s="50"/>
      <c r="J73" s="50"/>
    </row>
    <row r="74" spans="1:10" ht="15">
      <c r="A74" s="50" t="s">
        <v>214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ht="15">
      <c r="A75" s="50" t="s">
        <v>215</v>
      </c>
      <c r="B75" s="50"/>
      <c r="C75" s="50"/>
      <c r="D75" s="50"/>
      <c r="E75" s="50"/>
      <c r="F75" s="50"/>
      <c r="G75" s="50"/>
      <c r="H75" s="50"/>
      <c r="I75" s="50"/>
      <c r="J75" s="50"/>
    </row>
    <row r="76" spans="1:10" ht="15">
      <c r="A76" s="50"/>
      <c r="B76" s="50"/>
      <c r="C76" s="50"/>
      <c r="D76" s="50"/>
      <c r="E76" s="50"/>
      <c r="F76" s="50"/>
      <c r="G76" s="50"/>
      <c r="H76" s="50"/>
      <c r="I76" s="50"/>
      <c r="J76" s="50"/>
    </row>
    <row r="77" spans="1:10" ht="15.75">
      <c r="A77" s="1" t="s">
        <v>216</v>
      </c>
      <c r="B77" s="1"/>
      <c r="C77" s="1"/>
      <c r="D77" s="1"/>
      <c r="E77" s="50"/>
      <c r="F77" s="50"/>
      <c r="G77" s="50"/>
      <c r="H77" s="50"/>
      <c r="I77" s="50"/>
      <c r="J77" s="50"/>
    </row>
    <row r="78" spans="1:10" ht="15">
      <c r="A78" t="s">
        <v>217</v>
      </c>
      <c r="H78" s="50"/>
      <c r="I78" s="50"/>
      <c r="J78" s="50"/>
    </row>
    <row r="79" spans="1:10" ht="15">
      <c r="A79" t="s">
        <v>218</v>
      </c>
      <c r="H79" s="50"/>
      <c r="I79" s="50"/>
      <c r="J79" s="50"/>
    </row>
    <row r="80" spans="1:10" ht="15">
      <c r="A80" t="s">
        <v>219</v>
      </c>
      <c r="F80" s="50"/>
      <c r="G80" s="50"/>
      <c r="H80" s="50"/>
      <c r="I80" s="50"/>
      <c r="J80" s="50"/>
    </row>
    <row r="81" spans="1:10" ht="15">
      <c r="A81" s="50"/>
      <c r="B81" s="50"/>
      <c r="C81" s="50"/>
      <c r="D81" s="50"/>
      <c r="E81" s="50"/>
      <c r="F81" s="50"/>
      <c r="G81" s="50"/>
      <c r="H81" s="50"/>
      <c r="I81" s="50"/>
      <c r="J81" s="50"/>
    </row>
    <row r="82" spans="1:10" ht="15.75">
      <c r="A82" s="1" t="s">
        <v>220</v>
      </c>
      <c r="B82" s="1"/>
      <c r="C82" s="1"/>
      <c r="D82" s="1"/>
      <c r="E82" s="1"/>
      <c r="F82" s="50"/>
      <c r="G82" s="50"/>
      <c r="H82" s="50"/>
      <c r="I82" s="50"/>
      <c r="J82" s="50"/>
    </row>
    <row r="83" spans="1:10" ht="15">
      <c r="A83" s="50" t="s">
        <v>221</v>
      </c>
      <c r="B83" s="50"/>
      <c r="C83" s="50"/>
      <c r="D83" s="50"/>
      <c r="E83" s="50"/>
      <c r="F83" s="50"/>
      <c r="G83" s="50"/>
      <c r="H83" s="50"/>
      <c r="I83" s="50"/>
      <c r="J83" s="50"/>
    </row>
    <row r="84" spans="1:10" ht="15">
      <c r="A84" s="50" t="s">
        <v>222</v>
      </c>
      <c r="B84" s="50"/>
      <c r="C84" s="50"/>
      <c r="D84" s="50"/>
      <c r="E84" s="50"/>
      <c r="F84" s="50"/>
      <c r="G84" s="50"/>
      <c r="H84" s="50"/>
      <c r="I84" s="50"/>
      <c r="J84" s="50"/>
    </row>
    <row r="85" spans="1:10" ht="15">
      <c r="A85" s="50" t="s">
        <v>223</v>
      </c>
      <c r="B85" s="50"/>
      <c r="C85" s="50"/>
      <c r="D85" s="50"/>
      <c r="E85" s="50"/>
      <c r="F85" s="50"/>
      <c r="G85" s="50"/>
      <c r="H85" s="50"/>
      <c r="I85" s="50"/>
      <c r="J85" s="50"/>
    </row>
    <row r="86" spans="1:10" ht="15">
      <c r="A86" s="50" t="s">
        <v>224</v>
      </c>
      <c r="B86" s="50"/>
      <c r="C86" s="50"/>
      <c r="D86" s="50"/>
      <c r="E86" s="50"/>
      <c r="F86" s="50"/>
      <c r="G86" s="50"/>
      <c r="H86" s="50"/>
      <c r="I86" s="50"/>
      <c r="J86" s="50"/>
    </row>
    <row r="87" spans="1:10" ht="15">
      <c r="A87" s="50"/>
      <c r="B87" s="50"/>
      <c r="C87" s="50"/>
      <c r="D87" s="50"/>
      <c r="E87" s="50"/>
      <c r="F87" s="50"/>
      <c r="G87" s="50"/>
      <c r="H87" s="50"/>
      <c r="I87" s="50"/>
      <c r="J87" s="50"/>
    </row>
    <row r="88" spans="1:10" ht="15.75">
      <c r="A88" s="1" t="s">
        <v>225</v>
      </c>
      <c r="B88" s="1"/>
      <c r="C88" s="1"/>
      <c r="D88" s="1"/>
      <c r="E88" s="1"/>
      <c r="F88" s="1"/>
      <c r="G88" s="50"/>
      <c r="H88" s="50"/>
      <c r="I88" s="50"/>
      <c r="J88" s="50"/>
    </row>
    <row r="89" spans="1:10" ht="15">
      <c r="A89" s="50" t="s">
        <v>226</v>
      </c>
      <c r="B89" s="50"/>
      <c r="C89" s="50"/>
      <c r="D89" s="50"/>
      <c r="E89" s="50"/>
      <c r="F89" s="50"/>
      <c r="G89" s="50"/>
      <c r="H89" s="50"/>
      <c r="I89" s="50"/>
      <c r="J89" s="50"/>
    </row>
    <row r="90" spans="1:10" ht="15">
      <c r="A90" s="50"/>
      <c r="B90" s="50"/>
      <c r="C90" s="50"/>
      <c r="D90" s="50"/>
      <c r="E90" s="50"/>
      <c r="F90" s="50"/>
      <c r="G90" s="50"/>
      <c r="H90" s="50"/>
      <c r="I90" s="50"/>
      <c r="J90" s="50"/>
    </row>
    <row r="91" spans="1:10" ht="15.75">
      <c r="A91" s="1" t="s">
        <v>227</v>
      </c>
      <c r="B91" s="1"/>
      <c r="C91" s="50"/>
      <c r="D91" s="50"/>
      <c r="E91" s="50"/>
      <c r="F91" s="50"/>
      <c r="G91" s="50"/>
      <c r="H91" s="50"/>
      <c r="I91" s="50"/>
      <c r="J91" s="50"/>
    </row>
    <row r="92" spans="1:11" ht="18">
      <c r="A92" t="s">
        <v>228</v>
      </c>
      <c r="E92" s="50"/>
      <c r="F92" s="50"/>
      <c r="G92" s="50"/>
      <c r="H92" s="50"/>
      <c r="I92" s="50"/>
      <c r="J92" s="50"/>
      <c r="K92" s="9"/>
    </row>
    <row r="93" spans="2:11" ht="18">
      <c r="B93" s="50"/>
      <c r="C93" s="50"/>
      <c r="D93" s="50"/>
      <c r="E93" s="50"/>
      <c r="F93" s="50"/>
      <c r="G93" s="50"/>
      <c r="H93" s="50"/>
      <c r="I93" s="50"/>
      <c r="J93" s="50"/>
      <c r="K93" s="9"/>
    </row>
  </sheetData>
  <printOptions/>
  <pageMargins left="0.75" right="0.75" top="1" bottom="1" header="0.5" footer="0.5"/>
  <pageSetup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114"/>
  <sheetViews>
    <sheetView tabSelected="1" defaultGridColor="0" colorId="22" workbookViewId="0" topLeftCell="B92">
      <selection activeCell="E99" sqref="E99"/>
    </sheetView>
  </sheetViews>
  <sheetFormatPr defaultColWidth="9.77734375" defaultRowHeight="15"/>
  <cols>
    <col min="1" max="1" width="0" style="0" hidden="1" customWidth="1"/>
    <col min="2" max="2" width="3.77734375" style="0" customWidth="1"/>
    <col min="3" max="3" width="2.77734375" style="0" customWidth="1"/>
    <col min="4" max="4" width="3.77734375" style="0" customWidth="1"/>
    <col min="6" max="6" width="10.77734375" style="0" customWidth="1"/>
    <col min="7" max="7" width="14.77734375" style="0" customWidth="1"/>
    <col min="9" max="9" width="15.77734375" style="0" customWidth="1"/>
    <col min="10" max="10" width="1.77734375" style="0" customWidth="1"/>
    <col min="11" max="11" width="15.77734375" style="0" customWidth="1"/>
    <col min="12" max="12" width="1.77734375" style="0" customWidth="1"/>
    <col min="13" max="13" width="14.77734375" style="0" customWidth="1"/>
    <col min="14" max="14" width="1.77734375" style="0" customWidth="1"/>
    <col min="15" max="15" width="15.77734375" style="0" customWidth="1"/>
  </cols>
  <sheetData>
    <row r="1" spans="1:16" ht="18">
      <c r="A1" s="9"/>
      <c r="B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9"/>
      <c r="B3" s="9"/>
      <c r="C3" s="9" t="s">
        <v>13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8">
      <c r="A4" s="9"/>
      <c r="B4" s="9"/>
      <c r="C4" s="9" t="s">
        <v>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8" ht="18">
      <c r="A5" s="9"/>
      <c r="B5" s="9"/>
      <c r="C5" s="9"/>
      <c r="D5" s="9"/>
      <c r="E5" s="9"/>
      <c r="F5" s="9"/>
      <c r="G5" s="9"/>
      <c r="H5" s="9"/>
    </row>
    <row r="6" spans="1:8" ht="18">
      <c r="A6" s="9"/>
      <c r="B6" s="9"/>
      <c r="C6" s="9" t="s">
        <v>15</v>
      </c>
      <c r="D6" s="9"/>
      <c r="E6" s="9"/>
      <c r="F6" s="9"/>
      <c r="G6" s="9"/>
      <c r="H6" s="9"/>
    </row>
    <row r="7" spans="1:16" ht="18">
      <c r="A7" s="9"/>
      <c r="B7" s="9"/>
      <c r="C7" s="9"/>
      <c r="D7" s="9"/>
      <c r="E7" s="9"/>
      <c r="F7" s="9"/>
      <c r="G7" s="9"/>
      <c r="H7" s="9"/>
      <c r="I7" s="10"/>
      <c r="J7" s="10"/>
      <c r="K7" s="10"/>
      <c r="L7" s="9"/>
      <c r="M7" s="9" t="s">
        <v>16</v>
      </c>
      <c r="N7" s="9"/>
      <c r="O7" s="9"/>
      <c r="P7" s="9"/>
    </row>
    <row r="8" spans="1:16" ht="18">
      <c r="A8" s="9"/>
      <c r="B8" s="9"/>
      <c r="C8" s="9"/>
      <c r="D8" s="9"/>
      <c r="E8" s="9"/>
      <c r="F8" s="9"/>
      <c r="G8" s="9"/>
      <c r="H8" s="10"/>
      <c r="I8" s="10"/>
      <c r="J8" s="10"/>
      <c r="K8" s="10"/>
      <c r="L8" s="9"/>
      <c r="M8" s="9"/>
      <c r="N8" s="9"/>
      <c r="O8" s="9"/>
      <c r="P8" s="9"/>
    </row>
    <row r="9" spans="1:16" ht="18">
      <c r="A9" s="9"/>
      <c r="B9" s="9"/>
      <c r="C9" s="9"/>
      <c r="D9" s="9"/>
      <c r="E9" s="9"/>
      <c r="F9" s="9"/>
      <c r="G9" s="9"/>
      <c r="H9" s="10"/>
      <c r="I9" s="9"/>
      <c r="J9" s="9"/>
      <c r="K9" s="9"/>
      <c r="L9" s="9"/>
      <c r="M9" s="9"/>
      <c r="N9" s="9"/>
      <c r="O9" s="9"/>
      <c r="P9" s="9"/>
    </row>
    <row r="10" spans="1:16" ht="18">
      <c r="A10" s="9"/>
      <c r="B10" s="9"/>
      <c r="C10" s="9"/>
      <c r="D10" s="9"/>
      <c r="E10" s="9"/>
      <c r="F10" s="9"/>
      <c r="G10" s="9"/>
      <c r="H10" s="9"/>
      <c r="I10" s="11" t="s">
        <v>17</v>
      </c>
      <c r="J10" s="9"/>
      <c r="K10" s="11" t="s">
        <v>6</v>
      </c>
      <c r="L10" s="9"/>
      <c r="M10" s="11" t="s">
        <v>17</v>
      </c>
      <c r="N10" s="9"/>
      <c r="O10" s="11" t="s">
        <v>6</v>
      </c>
      <c r="P10" s="9"/>
    </row>
    <row r="11" spans="1:16" ht="18">
      <c r="A11" s="9"/>
      <c r="B11" s="9"/>
      <c r="C11" s="9"/>
      <c r="D11" s="9"/>
      <c r="E11" s="9"/>
      <c r="F11" s="9"/>
      <c r="G11" s="9"/>
      <c r="H11" s="9"/>
      <c r="I11" s="11" t="s">
        <v>7</v>
      </c>
      <c r="J11" s="9"/>
      <c r="K11" s="11" t="s">
        <v>8</v>
      </c>
      <c r="L11" s="10"/>
      <c r="M11" s="11" t="s">
        <v>7</v>
      </c>
      <c r="N11" s="9"/>
      <c r="O11" s="11" t="s">
        <v>18</v>
      </c>
      <c r="P11" s="9"/>
    </row>
    <row r="12" spans="1:16" ht="18">
      <c r="A12" s="9"/>
      <c r="B12" s="9"/>
      <c r="C12" s="9"/>
      <c r="D12" s="9"/>
      <c r="E12" s="9"/>
      <c r="F12" s="9"/>
      <c r="G12" s="9"/>
      <c r="H12" s="9"/>
      <c r="I12" s="11" t="s">
        <v>4</v>
      </c>
      <c r="J12" s="9"/>
      <c r="K12" s="11" t="s">
        <v>4</v>
      </c>
      <c r="L12" s="9"/>
      <c r="M12" s="11" t="s">
        <v>18</v>
      </c>
      <c r="N12" s="9"/>
      <c r="O12" s="9"/>
      <c r="P12" s="9"/>
    </row>
    <row r="13" spans="1:16" ht="18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">
      <c r="A14" s="9"/>
      <c r="B14" s="9"/>
      <c r="C14" s="9"/>
      <c r="D14" s="9"/>
      <c r="E14" s="9"/>
      <c r="F14" s="9"/>
      <c r="G14" s="9"/>
      <c r="H14" s="9"/>
      <c r="I14" s="11" t="s">
        <v>19</v>
      </c>
      <c r="J14" s="9"/>
      <c r="K14" s="11" t="s">
        <v>20</v>
      </c>
      <c r="L14" s="9"/>
      <c r="M14" s="11" t="str">
        <f>I14</f>
        <v>30.06.2002</v>
      </c>
      <c r="N14" s="9"/>
      <c r="O14" s="11" t="str">
        <f>K14</f>
        <v>30.06.2001</v>
      </c>
      <c r="P14" s="9"/>
    </row>
    <row r="15" spans="1:16" ht="18">
      <c r="A15" s="9"/>
      <c r="B15" s="9"/>
      <c r="C15" s="9"/>
      <c r="D15" s="9"/>
      <c r="E15" s="9"/>
      <c r="F15" s="9"/>
      <c r="G15" s="9"/>
      <c r="H15" s="9"/>
      <c r="I15" s="11" t="s">
        <v>21</v>
      </c>
      <c r="J15" s="9"/>
      <c r="K15" s="11" t="s">
        <v>21</v>
      </c>
      <c r="L15" s="9"/>
      <c r="M15" s="11" t="s">
        <v>21</v>
      </c>
      <c r="N15" s="9"/>
      <c r="O15" s="11" t="s">
        <v>21</v>
      </c>
      <c r="P15" s="9"/>
    </row>
    <row r="16" spans="1:16" ht="18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8">
      <c r="A18" s="9"/>
      <c r="B18" s="9"/>
      <c r="C18" s="9">
        <v>1</v>
      </c>
      <c r="D18" s="9" t="s">
        <v>22</v>
      </c>
      <c r="E18" s="9" t="s">
        <v>23</v>
      </c>
      <c r="F18" s="9"/>
      <c r="G18" s="9"/>
      <c r="H18" s="9"/>
      <c r="I18" s="12">
        <v>52015</v>
      </c>
      <c r="J18" s="12"/>
      <c r="K18" s="12">
        <v>53729</v>
      </c>
      <c r="L18" s="12"/>
      <c r="M18" s="12">
        <v>101549</v>
      </c>
      <c r="N18" s="12"/>
      <c r="O18" s="12">
        <v>107179</v>
      </c>
      <c r="P18" s="9"/>
    </row>
    <row r="19" spans="1:16" ht="18">
      <c r="A19" s="9"/>
      <c r="B19" s="9"/>
      <c r="C19" s="9"/>
      <c r="D19" s="9"/>
      <c r="E19" s="9"/>
      <c r="F19" s="9"/>
      <c r="G19" s="9"/>
      <c r="H19" s="9"/>
      <c r="I19" s="13" t="s">
        <v>0</v>
      </c>
      <c r="J19" s="9"/>
      <c r="K19" s="13" t="s">
        <v>0</v>
      </c>
      <c r="L19" s="9"/>
      <c r="M19" s="13" t="s">
        <v>0</v>
      </c>
      <c r="N19" s="9"/>
      <c r="O19" s="13" t="s">
        <v>0</v>
      </c>
      <c r="P19" s="9"/>
    </row>
    <row r="20" spans="1:16" ht="18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8">
      <c r="A21" s="9"/>
      <c r="B21" s="9"/>
      <c r="C21" s="9"/>
      <c r="D21" s="9" t="s">
        <v>24</v>
      </c>
      <c r="E21" s="9" t="s">
        <v>25</v>
      </c>
      <c r="F21" s="9"/>
      <c r="G21" s="9"/>
      <c r="H21" s="9"/>
      <c r="I21" s="12">
        <v>55</v>
      </c>
      <c r="J21" s="9"/>
      <c r="K21" s="9">
        <v>23</v>
      </c>
      <c r="L21" s="9"/>
      <c r="M21" s="9">
        <v>208</v>
      </c>
      <c r="N21" s="9"/>
      <c r="O21" s="9">
        <v>23</v>
      </c>
      <c r="P21" s="9"/>
    </row>
    <row r="22" spans="1:16" ht="18">
      <c r="A22" s="9"/>
      <c r="B22" s="9"/>
      <c r="C22" s="9"/>
      <c r="D22" s="9"/>
      <c r="E22" s="9"/>
      <c r="F22" s="9"/>
      <c r="G22" s="9"/>
      <c r="H22" s="9"/>
      <c r="I22" s="13" t="s">
        <v>0</v>
      </c>
      <c r="J22" s="9"/>
      <c r="K22" s="13" t="s">
        <v>0</v>
      </c>
      <c r="L22" s="9"/>
      <c r="M22" s="13" t="s">
        <v>0</v>
      </c>
      <c r="N22" s="9"/>
      <c r="O22" s="13" t="s">
        <v>0</v>
      </c>
      <c r="P22" s="9"/>
    </row>
    <row r="23" spans="1:16" ht="18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8">
      <c r="A24" s="9"/>
      <c r="B24" s="9"/>
      <c r="C24" s="9"/>
      <c r="D24" s="9" t="s">
        <v>26</v>
      </c>
      <c r="E24" s="9" t="s">
        <v>27</v>
      </c>
      <c r="F24" s="9"/>
      <c r="G24" s="9"/>
      <c r="H24" s="9"/>
      <c r="I24" s="12">
        <f>349-I21</f>
        <v>294</v>
      </c>
      <c r="J24" s="12"/>
      <c r="K24" s="12">
        <v>291</v>
      </c>
      <c r="L24" s="12"/>
      <c r="M24" s="12">
        <f>891-M21</f>
        <v>683</v>
      </c>
      <c r="N24" s="12"/>
      <c r="O24" s="12">
        <v>711</v>
      </c>
      <c r="P24" s="9"/>
    </row>
    <row r="25" spans="1:16" ht="18">
      <c r="A25" s="9"/>
      <c r="B25" s="9"/>
      <c r="C25" s="9"/>
      <c r="D25" s="9"/>
      <c r="E25" s="9"/>
      <c r="F25" s="9"/>
      <c r="G25" s="9"/>
      <c r="H25" s="9"/>
      <c r="I25" s="13" t="s">
        <v>0</v>
      </c>
      <c r="J25" s="9"/>
      <c r="K25" s="13" t="s">
        <v>0</v>
      </c>
      <c r="L25" s="9"/>
      <c r="M25" s="13" t="s">
        <v>0</v>
      </c>
      <c r="N25" s="9"/>
      <c r="O25" s="13" t="s">
        <v>0</v>
      </c>
      <c r="P25" s="9"/>
    </row>
    <row r="26" spans="1:16" ht="18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8">
      <c r="A27" s="9"/>
      <c r="B27" s="9"/>
      <c r="C27" s="9">
        <v>2</v>
      </c>
      <c r="D27" s="9" t="s">
        <v>22</v>
      </c>
      <c r="E27" s="9" t="s">
        <v>28</v>
      </c>
      <c r="F27" s="9"/>
      <c r="G27" s="9"/>
      <c r="H27" s="9"/>
      <c r="I27" s="12">
        <f>SUM(I43-I34-I37)</f>
        <v>8150</v>
      </c>
      <c r="J27" s="12"/>
      <c r="K27" s="12">
        <f>SUM(K43-K34-K37)</f>
        <v>5662</v>
      </c>
      <c r="L27" s="12"/>
      <c r="M27" s="12">
        <f>SUM(M43-M34-M37)</f>
        <v>12291</v>
      </c>
      <c r="N27" s="12"/>
      <c r="O27" s="12">
        <f>SUM(O43-O34-O37)</f>
        <v>10926</v>
      </c>
      <c r="P27" s="9"/>
    </row>
    <row r="28" spans="1:16" ht="18">
      <c r="A28" s="9"/>
      <c r="B28" s="9"/>
      <c r="C28" s="9"/>
      <c r="D28" s="9"/>
      <c r="E28" s="9" t="s">
        <v>29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8">
      <c r="A29" s="9"/>
      <c r="B29" s="9"/>
      <c r="C29" s="9"/>
      <c r="D29" s="9"/>
      <c r="E29" s="9" t="s">
        <v>30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8">
      <c r="A30" s="9"/>
      <c r="B30" s="9"/>
      <c r="C30" s="9"/>
      <c r="D30" s="9"/>
      <c r="E30" s="9" t="s">
        <v>31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8">
      <c r="A31" s="9"/>
      <c r="B31" s="9"/>
      <c r="C31" s="9"/>
      <c r="D31" s="9"/>
      <c r="E31" s="9" t="s">
        <v>32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8">
      <c r="A34" s="9"/>
      <c r="B34" s="9"/>
      <c r="C34" s="9"/>
      <c r="D34" s="9" t="s">
        <v>24</v>
      </c>
      <c r="E34" s="9" t="s">
        <v>33</v>
      </c>
      <c r="F34" s="9"/>
      <c r="G34" s="9"/>
      <c r="H34" s="9"/>
      <c r="I34" s="12">
        <v>-86</v>
      </c>
      <c r="J34" s="12"/>
      <c r="K34" s="12">
        <v>-212</v>
      </c>
      <c r="L34" s="12"/>
      <c r="M34" s="12">
        <f>-59-86</f>
        <v>-145</v>
      </c>
      <c r="N34" s="12"/>
      <c r="O34" s="12">
        <v>-341</v>
      </c>
      <c r="P34" s="9"/>
    </row>
    <row r="35" spans="1:16" ht="18">
      <c r="A35" s="9"/>
      <c r="B35" s="9"/>
      <c r="C35" s="9"/>
      <c r="D35" s="9"/>
      <c r="E35" s="9"/>
      <c r="F35" s="9"/>
      <c r="G35" s="9"/>
      <c r="H35" s="9"/>
      <c r="I35" s="14"/>
      <c r="J35" s="14"/>
      <c r="K35" s="14"/>
      <c r="L35" s="14"/>
      <c r="M35" s="14"/>
      <c r="N35" s="14"/>
      <c r="O35" s="14"/>
      <c r="P35" s="9"/>
    </row>
    <row r="36" spans="1:16" ht="18">
      <c r="A36" s="9"/>
      <c r="B36" s="9"/>
      <c r="C36" s="9"/>
      <c r="D36" s="9"/>
      <c r="E36" s="9"/>
      <c r="F36" s="9"/>
      <c r="G36" s="9"/>
      <c r="H36" s="9"/>
      <c r="I36" s="14"/>
      <c r="J36" s="14"/>
      <c r="K36" s="14"/>
      <c r="L36" s="14"/>
      <c r="M36" s="14"/>
      <c r="N36" s="14"/>
      <c r="O36" s="14"/>
      <c r="P36" s="9"/>
    </row>
    <row r="37" spans="1:16" ht="18">
      <c r="A37" s="9"/>
      <c r="B37" s="9"/>
      <c r="C37" s="9"/>
      <c r="D37" s="9" t="s">
        <v>26</v>
      </c>
      <c r="E37" s="9" t="s">
        <v>34</v>
      </c>
      <c r="F37" s="9"/>
      <c r="G37" s="9"/>
      <c r="H37" s="9"/>
      <c r="I37" s="12">
        <f>-752-6</f>
        <v>-758</v>
      </c>
      <c r="J37" s="12"/>
      <c r="K37" s="12">
        <v>-872</v>
      </c>
      <c r="L37" s="12"/>
      <c r="M37" s="12">
        <f>-751-752</f>
        <v>-1503</v>
      </c>
      <c r="N37" s="12"/>
      <c r="O37" s="12">
        <v>-1722</v>
      </c>
      <c r="P37" s="9"/>
    </row>
    <row r="38" spans="1:16" ht="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8">
      <c r="A40" s="9"/>
      <c r="B40" s="9"/>
      <c r="C40" s="9"/>
      <c r="D40" s="9" t="s">
        <v>35</v>
      </c>
      <c r="E40" s="9" t="s">
        <v>36</v>
      </c>
      <c r="F40" s="9"/>
      <c r="G40" s="9"/>
      <c r="H40" s="9"/>
      <c r="I40" s="9" t="s">
        <v>37</v>
      </c>
      <c r="J40" s="9"/>
      <c r="K40" s="9" t="s">
        <v>37</v>
      </c>
      <c r="L40" s="9"/>
      <c r="M40" s="9" t="s">
        <v>37</v>
      </c>
      <c r="N40" s="9"/>
      <c r="O40" s="9" t="s">
        <v>37</v>
      </c>
      <c r="P40" s="9"/>
    </row>
    <row r="41" spans="1:16" ht="18">
      <c r="A41" s="9"/>
      <c r="B41" s="9"/>
      <c r="C41" s="9"/>
      <c r="D41" s="9"/>
      <c r="E41" s="9"/>
      <c r="F41" s="9"/>
      <c r="G41" s="9"/>
      <c r="H41" s="9"/>
      <c r="I41" s="13" t="s">
        <v>2</v>
      </c>
      <c r="J41" s="9"/>
      <c r="K41" s="13" t="s">
        <v>2</v>
      </c>
      <c r="L41" s="9"/>
      <c r="M41" s="13" t="s">
        <v>2</v>
      </c>
      <c r="N41" s="9"/>
      <c r="O41" s="13" t="s">
        <v>2</v>
      </c>
      <c r="P41" s="9"/>
    </row>
    <row r="42" spans="1:16" ht="1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8">
      <c r="A43" s="9"/>
      <c r="B43" s="9"/>
      <c r="C43" s="9"/>
      <c r="D43" s="9" t="s">
        <v>38</v>
      </c>
      <c r="E43" s="9" t="s">
        <v>39</v>
      </c>
      <c r="F43" s="9"/>
      <c r="G43" s="9"/>
      <c r="H43" s="9"/>
      <c r="I43" s="12">
        <f>7305+1</f>
        <v>7306</v>
      </c>
      <c r="J43" s="12"/>
      <c r="K43" s="12">
        <v>4578</v>
      </c>
      <c r="L43" s="12"/>
      <c r="M43" s="12">
        <v>10643</v>
      </c>
      <c r="N43" s="12"/>
      <c r="O43" s="12">
        <v>8863</v>
      </c>
      <c r="P43" s="9"/>
    </row>
    <row r="44" spans="1:16" ht="18">
      <c r="A44" s="9"/>
      <c r="B44" s="9"/>
      <c r="C44" s="9"/>
      <c r="D44" s="9"/>
      <c r="E44" s="9" t="s">
        <v>40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8">
      <c r="A45" s="9"/>
      <c r="B45" s="9"/>
      <c r="C45" s="9"/>
      <c r="D45" s="9"/>
      <c r="E45" s="9" t="s">
        <v>32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8">
      <c r="A48" s="9"/>
      <c r="B48" s="9"/>
      <c r="C48" s="9"/>
      <c r="D48" s="9" t="s">
        <v>41</v>
      </c>
      <c r="E48" s="9" t="s">
        <v>42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8">
      <c r="A49" s="9"/>
      <c r="B49" s="9"/>
      <c r="C49" s="9"/>
      <c r="D49" s="9"/>
      <c r="E49" s="9" t="s">
        <v>43</v>
      </c>
      <c r="F49" s="9"/>
      <c r="G49" s="9"/>
      <c r="H49" s="9"/>
      <c r="I49" s="9" t="s">
        <v>37</v>
      </c>
      <c r="J49" s="9"/>
      <c r="K49" s="9" t="s">
        <v>37</v>
      </c>
      <c r="L49" s="9"/>
      <c r="M49" s="9" t="s">
        <v>37</v>
      </c>
      <c r="N49" s="9"/>
      <c r="O49" s="9" t="s">
        <v>37</v>
      </c>
      <c r="P49" s="9"/>
    </row>
    <row r="50" spans="1:16" ht="18">
      <c r="A50" s="9"/>
      <c r="B50" s="9"/>
      <c r="C50" s="9"/>
      <c r="D50" s="9"/>
      <c r="E50" s="9"/>
      <c r="F50" s="9"/>
      <c r="G50" s="9"/>
      <c r="H50" s="9"/>
      <c r="I50" s="13" t="s">
        <v>2</v>
      </c>
      <c r="J50" s="9"/>
      <c r="K50" s="13" t="s">
        <v>2</v>
      </c>
      <c r="L50" s="9"/>
      <c r="M50" s="13" t="s">
        <v>2</v>
      </c>
      <c r="N50" s="9"/>
      <c r="O50" s="13" t="s">
        <v>2</v>
      </c>
      <c r="P50" s="9"/>
    </row>
    <row r="51" spans="1:16" ht="1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8">
      <c r="A52" s="9"/>
      <c r="B52" s="9"/>
      <c r="C52" s="9"/>
      <c r="D52" s="9" t="s">
        <v>44</v>
      </c>
      <c r="E52" s="9" t="s">
        <v>45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8">
      <c r="A53" s="9"/>
      <c r="B53" s="9"/>
      <c r="C53" s="9"/>
      <c r="D53" s="9"/>
      <c r="E53" s="9" t="s">
        <v>46</v>
      </c>
      <c r="F53" s="9"/>
      <c r="G53" s="9"/>
      <c r="H53" s="9"/>
      <c r="I53" s="15">
        <f>I43</f>
        <v>7306</v>
      </c>
      <c r="J53" s="15"/>
      <c r="K53" s="15">
        <f>K43</f>
        <v>4578</v>
      </c>
      <c r="L53" s="12"/>
      <c r="M53" s="15">
        <f>M43</f>
        <v>10643</v>
      </c>
      <c r="N53" s="15"/>
      <c r="O53" s="15">
        <f>O43</f>
        <v>8863</v>
      </c>
      <c r="P53" s="9"/>
    </row>
    <row r="54" spans="1:16" ht="18">
      <c r="A54" s="9"/>
      <c r="B54" s="9"/>
      <c r="C54" s="9"/>
      <c r="D54" s="9"/>
      <c r="E54" s="9"/>
      <c r="F54" s="9"/>
      <c r="G54" s="9"/>
      <c r="H54" s="9"/>
      <c r="I54" s="14"/>
      <c r="J54" s="14"/>
      <c r="K54" s="14"/>
      <c r="L54" s="14"/>
      <c r="M54" s="14"/>
      <c r="N54" s="14"/>
      <c r="O54" s="14"/>
      <c r="P54" s="9"/>
    </row>
    <row r="55" spans="1:16" ht="18">
      <c r="A55" s="9"/>
      <c r="B55" s="9"/>
      <c r="C55" s="9"/>
      <c r="D55" s="9"/>
      <c r="E55" s="9"/>
      <c r="F55" s="9"/>
      <c r="G55" s="9"/>
      <c r="H55" s="9"/>
      <c r="I55" s="14"/>
      <c r="J55" s="14"/>
      <c r="K55" s="14"/>
      <c r="L55" s="14"/>
      <c r="M55" s="14"/>
      <c r="N55" s="14"/>
      <c r="O55" s="14"/>
      <c r="P55" s="9"/>
    </row>
    <row r="56" spans="1:16" ht="18">
      <c r="A56" s="9"/>
      <c r="B56" s="9"/>
      <c r="C56" s="9"/>
      <c r="D56" s="9"/>
      <c r="E56" s="9"/>
      <c r="F56" s="9"/>
      <c r="G56" s="9"/>
      <c r="H56" s="9"/>
      <c r="I56" s="14"/>
      <c r="J56" s="14"/>
      <c r="K56" s="14"/>
      <c r="L56" s="14"/>
      <c r="M56" s="14"/>
      <c r="N56" s="14"/>
      <c r="O56" s="14"/>
      <c r="P56" s="9"/>
    </row>
    <row r="57" spans="1:16" ht="18">
      <c r="A57" s="9"/>
      <c r="B57" s="9"/>
      <c r="C57" s="9"/>
      <c r="D57" s="9"/>
      <c r="E57" s="9"/>
      <c r="F57" s="9"/>
      <c r="G57" s="9"/>
      <c r="H57" s="9"/>
      <c r="I57" s="14"/>
      <c r="J57" s="14"/>
      <c r="K57" s="14"/>
      <c r="L57" s="14"/>
      <c r="M57" s="14"/>
      <c r="N57" s="14"/>
      <c r="O57" s="14"/>
      <c r="P57" s="9"/>
    </row>
    <row r="58" spans="1:16" ht="18">
      <c r="A58" s="9"/>
      <c r="B58" s="9"/>
      <c r="C58" s="9"/>
      <c r="D58" s="9"/>
      <c r="E58" s="9"/>
      <c r="F58" s="9"/>
      <c r="G58" s="9"/>
      <c r="H58" s="9"/>
      <c r="I58" s="14"/>
      <c r="J58" s="14"/>
      <c r="K58" s="14"/>
      <c r="L58" s="14"/>
      <c r="M58" s="14"/>
      <c r="N58" s="14"/>
      <c r="O58" s="14"/>
      <c r="P58" s="9"/>
    </row>
    <row r="59" spans="1:16" ht="18">
      <c r="A59" s="9"/>
      <c r="B59" s="9"/>
      <c r="C59" s="9"/>
      <c r="D59" s="9"/>
      <c r="E59" s="9"/>
      <c r="F59" s="9"/>
      <c r="G59" s="9"/>
      <c r="H59" s="9"/>
      <c r="I59" s="14"/>
      <c r="J59" s="14"/>
      <c r="K59" s="14"/>
      <c r="L59" s="14"/>
      <c r="M59" s="14"/>
      <c r="N59" s="14"/>
      <c r="O59" s="14"/>
      <c r="P59" s="9"/>
    </row>
    <row r="60" spans="1:16" ht="18">
      <c r="A60" s="9"/>
      <c r="B60" s="9"/>
      <c r="C60" s="9"/>
      <c r="D60" s="9"/>
      <c r="E60" s="9"/>
      <c r="F60" s="9"/>
      <c r="G60" s="9"/>
      <c r="H60" s="9"/>
      <c r="I60" s="14"/>
      <c r="J60" s="14"/>
      <c r="K60" s="14"/>
      <c r="L60" s="14"/>
      <c r="M60" s="14"/>
      <c r="N60" s="14"/>
      <c r="O60" s="14"/>
      <c r="P60" s="9"/>
    </row>
    <row r="61" spans="1:16" ht="18">
      <c r="A61" s="9"/>
      <c r="B61" s="9"/>
      <c r="C61" s="9"/>
      <c r="D61" s="9" t="s">
        <v>47</v>
      </c>
      <c r="E61" s="9" t="s">
        <v>48</v>
      </c>
      <c r="F61" s="9"/>
      <c r="G61" s="9"/>
      <c r="H61" s="9"/>
      <c r="I61" s="12">
        <v>-1867</v>
      </c>
      <c r="J61" s="12"/>
      <c r="K61" s="12">
        <v>-1076</v>
      </c>
      <c r="L61" s="12"/>
      <c r="M61" s="12">
        <v>-2990</v>
      </c>
      <c r="N61" s="12"/>
      <c r="O61" s="12">
        <v>-2404</v>
      </c>
      <c r="P61" s="9"/>
    </row>
    <row r="62" spans="1:16" ht="18">
      <c r="A62" s="9"/>
      <c r="B62" s="9"/>
      <c r="C62" s="9"/>
      <c r="D62" s="9"/>
      <c r="E62" s="9"/>
      <c r="F62" s="9"/>
      <c r="G62" s="9"/>
      <c r="H62" s="9"/>
      <c r="I62" s="13" t="s">
        <v>2</v>
      </c>
      <c r="J62" s="9"/>
      <c r="K62" s="13" t="s">
        <v>2</v>
      </c>
      <c r="L62" s="9"/>
      <c r="M62" s="13" t="s">
        <v>2</v>
      </c>
      <c r="N62" s="9"/>
      <c r="O62" s="13" t="s">
        <v>2</v>
      </c>
      <c r="P62" s="9"/>
    </row>
    <row r="63" spans="1:16" ht="1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8">
      <c r="A64" s="9"/>
      <c r="B64" s="9"/>
      <c r="C64" s="9"/>
      <c r="D64" s="9" t="s">
        <v>49</v>
      </c>
      <c r="E64" s="9" t="s">
        <v>50</v>
      </c>
      <c r="F64" s="9"/>
      <c r="G64" s="9"/>
      <c r="H64" s="9"/>
      <c r="I64" s="12">
        <f>I61+I53</f>
        <v>5439</v>
      </c>
      <c r="J64" s="12"/>
      <c r="K64" s="12">
        <f>K61+K53</f>
        <v>3502</v>
      </c>
      <c r="L64" s="12"/>
      <c r="M64" s="12">
        <f>M61+M53</f>
        <v>7653</v>
      </c>
      <c r="N64" s="12"/>
      <c r="O64" s="12">
        <f>O61+O53</f>
        <v>6459</v>
      </c>
      <c r="P64" s="9"/>
    </row>
    <row r="65" spans="1:16" ht="18">
      <c r="A65" s="9"/>
      <c r="B65" s="9"/>
      <c r="C65" s="9"/>
      <c r="D65" s="9"/>
      <c r="E65" s="9" t="s">
        <v>51</v>
      </c>
      <c r="F65" s="9"/>
      <c r="G65" s="9"/>
      <c r="H65" s="9"/>
      <c r="I65" s="14"/>
      <c r="J65" s="14"/>
      <c r="K65" s="14"/>
      <c r="L65" s="14"/>
      <c r="M65" s="14"/>
      <c r="N65" s="14"/>
      <c r="O65" s="14"/>
      <c r="P65" s="9"/>
    </row>
    <row r="66" spans="1:16" ht="18">
      <c r="A66" s="9"/>
      <c r="B66" s="9"/>
      <c r="C66" s="9"/>
      <c r="D66" s="9"/>
      <c r="E66" s="9" t="s">
        <v>52</v>
      </c>
      <c r="F66" s="9"/>
      <c r="G66" s="9"/>
      <c r="H66" s="9"/>
      <c r="I66" s="12">
        <v>-187</v>
      </c>
      <c r="J66" s="12"/>
      <c r="K66" s="12">
        <v>21</v>
      </c>
      <c r="L66" s="12"/>
      <c r="M66" s="12">
        <v>-298</v>
      </c>
      <c r="N66" s="12"/>
      <c r="O66" s="12">
        <v>112</v>
      </c>
      <c r="P66" s="9"/>
    </row>
    <row r="67" spans="1:16" ht="18">
      <c r="A67" s="9"/>
      <c r="B67" s="9"/>
      <c r="C67" s="9"/>
      <c r="D67" s="9"/>
      <c r="E67" s="9"/>
      <c r="F67" s="9"/>
      <c r="G67" s="9"/>
      <c r="H67" s="9"/>
      <c r="I67" s="14"/>
      <c r="J67" s="14"/>
      <c r="K67" s="14"/>
      <c r="L67" s="14"/>
      <c r="M67" s="14"/>
      <c r="N67" s="14"/>
      <c r="O67" s="14"/>
      <c r="P67" s="9"/>
    </row>
    <row r="68" spans="1:16" ht="18">
      <c r="A68" s="9"/>
      <c r="B68" s="9"/>
      <c r="C68" s="9"/>
      <c r="D68" s="9" t="s">
        <v>53</v>
      </c>
      <c r="E68" s="9" t="s">
        <v>54</v>
      </c>
      <c r="F68" s="9"/>
      <c r="G68" s="9"/>
      <c r="H68" s="9"/>
      <c r="I68" s="9" t="s">
        <v>37</v>
      </c>
      <c r="J68" s="9"/>
      <c r="K68" s="9" t="s">
        <v>37</v>
      </c>
      <c r="L68" s="9"/>
      <c r="M68" s="9" t="s">
        <v>37</v>
      </c>
      <c r="N68" s="9"/>
      <c r="O68" s="9" t="s">
        <v>37</v>
      </c>
      <c r="P68" s="9"/>
    </row>
    <row r="69" spans="1:16" ht="18">
      <c r="A69" s="9"/>
      <c r="B69" s="9"/>
      <c r="C69" s="9"/>
      <c r="D69" s="9"/>
      <c r="E69" s="9"/>
      <c r="F69" s="9"/>
      <c r="G69" s="9"/>
      <c r="H69" s="9"/>
      <c r="I69" s="13" t="s">
        <v>2</v>
      </c>
      <c r="J69" s="9"/>
      <c r="K69" s="13" t="s">
        <v>2</v>
      </c>
      <c r="L69" s="9"/>
      <c r="M69" s="13" t="s">
        <v>2</v>
      </c>
      <c r="N69" s="9"/>
      <c r="O69" s="13" t="s">
        <v>2</v>
      </c>
      <c r="P69" s="9"/>
    </row>
    <row r="70" spans="1:16" ht="18">
      <c r="A70" s="9"/>
      <c r="B70" s="9"/>
      <c r="C70" s="9"/>
      <c r="D70" s="9" t="s">
        <v>55</v>
      </c>
      <c r="E70" s="9" t="s">
        <v>56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8">
      <c r="A71" s="9"/>
      <c r="B71" s="9"/>
      <c r="C71" s="9"/>
      <c r="D71" s="9"/>
      <c r="E71" s="9" t="s">
        <v>57</v>
      </c>
      <c r="F71" s="9"/>
      <c r="G71" s="9"/>
      <c r="H71" s="9"/>
      <c r="I71" s="12">
        <f>I66+I64</f>
        <v>5252</v>
      </c>
      <c r="J71" s="12"/>
      <c r="K71" s="12">
        <f>K66+K64</f>
        <v>3523</v>
      </c>
      <c r="L71" s="12"/>
      <c r="M71" s="12">
        <f>M66+M64</f>
        <v>7355</v>
      </c>
      <c r="N71" s="12"/>
      <c r="O71" s="12">
        <f>O66+O64</f>
        <v>6571</v>
      </c>
      <c r="P71" s="9"/>
    </row>
    <row r="72" spans="1:16" ht="18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8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8">
      <c r="A74" s="9"/>
      <c r="B74" s="9"/>
      <c r="C74" s="9"/>
      <c r="D74" s="9" t="s">
        <v>58</v>
      </c>
      <c r="E74" s="9" t="s">
        <v>59</v>
      </c>
      <c r="F74" s="9"/>
      <c r="G74" s="9"/>
      <c r="H74" s="9"/>
      <c r="I74" s="9" t="s">
        <v>37</v>
      </c>
      <c r="J74" s="9"/>
      <c r="K74" s="9" t="s">
        <v>37</v>
      </c>
      <c r="L74" s="9"/>
      <c r="M74" s="9" t="s">
        <v>37</v>
      </c>
      <c r="N74" s="9"/>
      <c r="O74" s="9" t="s">
        <v>37</v>
      </c>
      <c r="P74" s="9"/>
    </row>
    <row r="75" spans="1:16" ht="18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8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8">
      <c r="A77" s="9"/>
      <c r="B77" s="9"/>
      <c r="C77" s="9"/>
      <c r="D77" s="9"/>
      <c r="E77" s="9" t="s">
        <v>52</v>
      </c>
      <c r="F77" s="9"/>
      <c r="G77" s="9"/>
      <c r="H77" s="9"/>
      <c r="I77" s="9" t="s">
        <v>37</v>
      </c>
      <c r="J77" s="9"/>
      <c r="K77" s="9" t="s">
        <v>37</v>
      </c>
      <c r="L77" s="9"/>
      <c r="M77" s="9" t="s">
        <v>37</v>
      </c>
      <c r="N77" s="9"/>
      <c r="O77" s="9" t="s">
        <v>37</v>
      </c>
      <c r="P77" s="9"/>
    </row>
    <row r="78" spans="1:16" ht="1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8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8">
      <c r="A80" s="9"/>
      <c r="B80" s="9"/>
      <c r="C80" s="9"/>
      <c r="D80" s="9"/>
      <c r="E80" s="9" t="s">
        <v>60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8">
      <c r="A81" s="9"/>
      <c r="B81" s="9"/>
      <c r="C81" s="9"/>
      <c r="D81" s="9"/>
      <c r="E81" s="9" t="s">
        <v>61</v>
      </c>
      <c r="F81" s="9"/>
      <c r="G81" s="9"/>
      <c r="H81" s="9"/>
      <c r="I81" s="9" t="s">
        <v>37</v>
      </c>
      <c r="J81" s="9"/>
      <c r="K81" s="9" t="s">
        <v>37</v>
      </c>
      <c r="L81" s="9"/>
      <c r="M81" s="9" t="s">
        <v>37</v>
      </c>
      <c r="N81" s="9"/>
      <c r="O81" s="9" t="s">
        <v>37</v>
      </c>
      <c r="P81" s="9"/>
    </row>
    <row r="82" spans="1:16" ht="18">
      <c r="A82" s="9"/>
      <c r="B82" s="9"/>
      <c r="C82" s="9"/>
      <c r="D82" s="9"/>
      <c r="E82" s="9"/>
      <c r="F82" s="9"/>
      <c r="G82" s="9"/>
      <c r="H82" s="9"/>
      <c r="I82" s="13" t="s">
        <v>2</v>
      </c>
      <c r="J82" s="9"/>
      <c r="K82" s="13" t="s">
        <v>2</v>
      </c>
      <c r="L82" s="9"/>
      <c r="M82" s="13" t="s">
        <v>2</v>
      </c>
      <c r="N82" s="9"/>
      <c r="O82" s="13" t="s">
        <v>2</v>
      </c>
      <c r="P82" s="9"/>
    </row>
    <row r="83" spans="1:16" ht="18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8">
      <c r="A84" s="9"/>
      <c r="B84" s="9"/>
      <c r="C84" s="9"/>
      <c r="D84" s="1" t="s">
        <v>62</v>
      </c>
      <c r="E84" s="9" t="s">
        <v>63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8">
      <c r="A85" s="9"/>
      <c r="B85" s="9"/>
      <c r="C85" s="9"/>
      <c r="D85" s="9"/>
      <c r="E85" s="9" t="s">
        <v>64</v>
      </c>
      <c r="F85" s="9"/>
      <c r="G85" s="9"/>
      <c r="H85" s="9"/>
      <c r="I85" s="12">
        <f>I71</f>
        <v>5252</v>
      </c>
      <c r="J85" s="12"/>
      <c r="K85" s="12">
        <f>K71</f>
        <v>3523</v>
      </c>
      <c r="L85" s="12"/>
      <c r="M85" s="12">
        <f>M71</f>
        <v>7355</v>
      </c>
      <c r="N85" s="12"/>
      <c r="O85" s="12">
        <f>O71</f>
        <v>6571</v>
      </c>
      <c r="P85" s="9"/>
    </row>
    <row r="86" spans="1:16" ht="18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8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8">
      <c r="A88" s="9"/>
      <c r="B88" s="9"/>
      <c r="C88" s="9">
        <v>3</v>
      </c>
      <c r="D88" s="9"/>
      <c r="E88" s="9" t="s">
        <v>65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8">
      <c r="A89" s="9"/>
      <c r="B89" s="9"/>
      <c r="C89" s="9"/>
      <c r="D89" s="9"/>
      <c r="E89" s="9" t="s">
        <v>66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8">
      <c r="A90" s="9"/>
      <c r="B90" s="9"/>
      <c r="C90" s="9"/>
      <c r="D90" s="9"/>
      <c r="E90" s="9" t="s">
        <v>67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8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8">
      <c r="A93" s="9"/>
      <c r="B93" s="9"/>
      <c r="C93" s="9"/>
      <c r="D93" s="9"/>
      <c r="E93" s="9" t="s">
        <v>68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8">
      <c r="A94" s="9"/>
      <c r="B94" s="9"/>
      <c r="C94" s="9"/>
      <c r="D94" s="9"/>
      <c r="E94" s="9" t="s">
        <v>69</v>
      </c>
      <c r="F94" s="9"/>
      <c r="G94" s="9"/>
      <c r="H94" s="9"/>
      <c r="I94" s="16">
        <f>5251402/99455167*100</f>
        <v>5.2801701092111175</v>
      </c>
      <c r="J94" s="17"/>
      <c r="K94" s="16">
        <v>3.57</v>
      </c>
      <c r="L94" s="9"/>
      <c r="M94" s="16">
        <v>7.4</v>
      </c>
      <c r="N94" s="17"/>
      <c r="O94" s="16">
        <v>6.65</v>
      </c>
      <c r="P94" s="9"/>
    </row>
    <row r="95" spans="1:16" ht="18">
      <c r="A95" s="9"/>
      <c r="B95" s="9"/>
      <c r="C95" s="9"/>
      <c r="D95" s="9"/>
      <c r="E95" s="81" t="s">
        <v>266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8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8">
      <c r="A97" s="9"/>
      <c r="B97" s="9"/>
      <c r="C97" s="9"/>
      <c r="D97" s="9"/>
      <c r="E97" s="18" t="s">
        <v>267</v>
      </c>
      <c r="F97" s="18"/>
      <c r="G97" s="18"/>
      <c r="H97" s="18"/>
      <c r="I97" s="9"/>
      <c r="J97" s="9"/>
      <c r="K97" s="9"/>
      <c r="L97" s="9"/>
      <c r="M97" s="9"/>
      <c r="N97" s="9"/>
      <c r="O97" s="9"/>
      <c r="P97" s="9"/>
    </row>
    <row r="98" spans="1:16" ht="18">
      <c r="A98" s="9"/>
      <c r="B98" s="9"/>
      <c r="C98" s="9"/>
      <c r="D98" s="9"/>
      <c r="E98" s="10" t="s">
        <v>268</v>
      </c>
      <c r="F98" s="9"/>
      <c r="G98" s="9"/>
      <c r="H98" s="9"/>
      <c r="I98" s="16">
        <f>5251402/100613592*100</f>
        <v>5.219376324423443</v>
      </c>
      <c r="J98" s="17"/>
      <c r="K98" s="16">
        <v>3.56</v>
      </c>
      <c r="L98" s="9"/>
      <c r="M98" s="16">
        <v>7.31</v>
      </c>
      <c r="N98" s="17"/>
      <c r="O98" s="16">
        <v>6.65</v>
      </c>
      <c r="P98" s="9"/>
    </row>
    <row r="99" spans="1:16" ht="18">
      <c r="A99" s="9"/>
      <c r="B99" s="9"/>
      <c r="C99" s="9"/>
      <c r="D99" s="9"/>
      <c r="E99" s="10" t="s">
        <v>269</v>
      </c>
      <c r="F99" s="9"/>
      <c r="G99" s="9"/>
      <c r="H99" s="9"/>
      <c r="I99" s="16"/>
      <c r="J99" s="17"/>
      <c r="K99" s="16"/>
      <c r="L99" s="9"/>
      <c r="M99" s="16"/>
      <c r="N99" s="17"/>
      <c r="O99" s="16"/>
      <c r="P99" s="9"/>
    </row>
    <row r="100" spans="1:16" ht="18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8">
      <c r="A101" s="9"/>
      <c r="B101" s="9"/>
      <c r="D101" s="9"/>
      <c r="E101" s="9" t="s">
        <v>70</v>
      </c>
      <c r="F101" s="9"/>
      <c r="G101" s="9"/>
      <c r="H101" s="9"/>
      <c r="I101" s="11" t="s">
        <v>2</v>
      </c>
      <c r="J101" s="9"/>
      <c r="K101" s="11" t="s">
        <v>2</v>
      </c>
      <c r="L101" s="9"/>
      <c r="M101" s="11" t="s">
        <v>2</v>
      </c>
      <c r="N101" s="9"/>
      <c r="O101" s="11" t="s">
        <v>2</v>
      </c>
      <c r="P101" s="9"/>
    </row>
    <row r="102" spans="1:16" ht="18">
      <c r="A102" s="9"/>
      <c r="B102" s="9"/>
      <c r="D102" s="9"/>
      <c r="E102" s="9"/>
      <c r="F102" s="9"/>
      <c r="G102" s="9"/>
      <c r="H102" s="9"/>
      <c r="I102" s="9"/>
      <c r="J102" s="9"/>
      <c r="K102" s="9"/>
      <c r="L102" s="9"/>
      <c r="M102" s="19"/>
      <c r="N102" s="9"/>
      <c r="O102" s="19"/>
      <c r="P102" s="9"/>
    </row>
    <row r="103" spans="1:16" ht="18">
      <c r="A103" s="9"/>
      <c r="B103" s="9"/>
      <c r="D103" s="9"/>
      <c r="E103" s="9" t="s">
        <v>71</v>
      </c>
      <c r="F103" s="9"/>
      <c r="G103" s="9"/>
      <c r="H103" s="9"/>
      <c r="I103" s="11" t="s">
        <v>2</v>
      </c>
      <c r="J103" s="9"/>
      <c r="K103" s="11" t="s">
        <v>2</v>
      </c>
      <c r="L103" s="9"/>
      <c r="M103" s="11" t="s">
        <v>2</v>
      </c>
      <c r="N103" s="9"/>
      <c r="O103" s="11" t="s">
        <v>2</v>
      </c>
      <c r="P103" s="9"/>
    </row>
    <row r="104" spans="1:16" ht="18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8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8">
      <c r="A106" s="9"/>
      <c r="B106" s="9"/>
      <c r="C106" s="9"/>
      <c r="D106" s="9"/>
      <c r="E106" s="9"/>
      <c r="F106" s="9"/>
      <c r="G106" s="9"/>
      <c r="H106" s="9"/>
      <c r="I106" s="11" t="s">
        <v>72</v>
      </c>
      <c r="J106" s="11"/>
      <c r="K106" s="10" t="s">
        <v>73</v>
      </c>
      <c r="L106" s="10"/>
      <c r="M106" s="9"/>
      <c r="N106" s="9"/>
      <c r="P106" s="9"/>
    </row>
    <row r="107" spans="1:16" ht="18">
      <c r="A107" s="9"/>
      <c r="B107" s="9"/>
      <c r="C107" s="9"/>
      <c r="D107" s="9"/>
      <c r="E107" s="9"/>
      <c r="F107" s="9"/>
      <c r="G107" s="9"/>
      <c r="H107" s="9"/>
      <c r="I107" s="11" t="s">
        <v>74</v>
      </c>
      <c r="J107" s="11"/>
      <c r="K107" s="10" t="s">
        <v>75</v>
      </c>
      <c r="L107" s="10"/>
      <c r="M107" s="9"/>
      <c r="N107" s="9"/>
      <c r="P107" s="9"/>
    </row>
    <row r="108" spans="1:16" ht="18">
      <c r="A108" s="9"/>
      <c r="B108" s="9"/>
      <c r="C108" s="9"/>
      <c r="D108" s="9"/>
      <c r="E108" s="9"/>
      <c r="F108" s="9"/>
      <c r="G108" s="9"/>
      <c r="H108" s="9"/>
      <c r="I108" s="11" t="s">
        <v>4</v>
      </c>
      <c r="J108" s="9"/>
      <c r="K108" s="9"/>
      <c r="L108" s="9"/>
      <c r="M108" s="9"/>
      <c r="N108" s="9"/>
      <c r="P108" s="9"/>
    </row>
    <row r="109" spans="1:16" ht="18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P109" s="9"/>
    </row>
    <row r="110" spans="1:16" ht="18">
      <c r="A110" s="9"/>
      <c r="B110" s="9"/>
      <c r="C110" s="9"/>
      <c r="D110" s="9"/>
      <c r="E110" s="9"/>
      <c r="F110" s="9"/>
      <c r="G110" s="9"/>
      <c r="H110" s="9"/>
      <c r="I110" s="9" t="s">
        <v>76</v>
      </c>
      <c r="J110" s="9"/>
      <c r="K110" s="11" t="s">
        <v>77</v>
      </c>
      <c r="L110" s="9"/>
      <c r="M110" s="9"/>
      <c r="N110" s="9"/>
      <c r="P110" s="9"/>
    </row>
    <row r="111" spans="1:16" ht="1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P111" s="9"/>
    </row>
    <row r="112" spans="1:16" ht="18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P112" s="9"/>
    </row>
    <row r="113" spans="1:16" ht="18">
      <c r="A113" s="9"/>
      <c r="B113" s="9"/>
      <c r="C113" s="9">
        <v>5</v>
      </c>
      <c r="D113" s="9"/>
      <c r="E113" s="9" t="s">
        <v>78</v>
      </c>
      <c r="F113" s="9"/>
      <c r="G113" s="9"/>
      <c r="H113" s="9"/>
      <c r="I113" s="20">
        <f>Qua_Con_BS!G82</f>
        <v>1.9924533617757743</v>
      </c>
      <c r="K113" s="20">
        <f>Qua_Con_BS!I82</f>
        <v>1.917258986165869</v>
      </c>
      <c r="L113" s="20"/>
      <c r="N113" s="9"/>
      <c r="P113" s="9"/>
    </row>
    <row r="114" spans="1:16" ht="18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P114" s="9"/>
    </row>
  </sheetData>
  <printOptions/>
  <pageMargins left="0.7" right="0.66" top="0.5" bottom="0.65" header="0.5" footer="0.5"/>
  <pageSetup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K83"/>
  <sheetViews>
    <sheetView defaultGridColor="0" colorId="22" workbookViewId="0" topLeftCell="A61">
      <selection activeCell="B49" sqref="B49"/>
    </sheetView>
  </sheetViews>
  <sheetFormatPr defaultColWidth="9.77734375" defaultRowHeight="15"/>
  <cols>
    <col min="1" max="1" width="6.77734375" style="9" customWidth="1"/>
    <col min="2" max="2" width="4.77734375" style="9" customWidth="1"/>
    <col min="3" max="3" width="3.10546875" style="9" customWidth="1"/>
    <col min="4" max="4" width="9.77734375" style="9" customWidth="1"/>
    <col min="5" max="5" width="23.21484375" style="9" customWidth="1"/>
    <col min="6" max="6" width="2.10546875" style="9" customWidth="1"/>
    <col min="7" max="7" width="16.88671875" style="9" customWidth="1"/>
    <col min="8" max="8" width="5.4453125" style="9" customWidth="1"/>
    <col min="9" max="9" width="16.88671875" style="9" customWidth="1"/>
    <col min="10" max="16384" width="9.77734375" style="9" customWidth="1"/>
  </cols>
  <sheetData>
    <row r="2" ht="18">
      <c r="B2" s="9" t="s">
        <v>79</v>
      </c>
    </row>
    <row r="3" spans="7:11" ht="18">
      <c r="G3" s="11" t="s">
        <v>72</v>
      </c>
      <c r="H3" s="11"/>
      <c r="I3" s="11" t="s">
        <v>80</v>
      </c>
      <c r="J3" s="11"/>
      <c r="K3" s="11"/>
    </row>
    <row r="4" spans="7:9" ht="18">
      <c r="G4" s="11" t="s">
        <v>17</v>
      </c>
      <c r="I4" s="11" t="s">
        <v>81</v>
      </c>
    </row>
    <row r="5" spans="7:9" ht="18">
      <c r="G5" s="11" t="s">
        <v>4</v>
      </c>
      <c r="I5" s="11" t="s">
        <v>82</v>
      </c>
    </row>
    <row r="6" ht="18">
      <c r="I6" s="11"/>
    </row>
    <row r="7" spans="2:9" ht="18">
      <c r="B7" s="10"/>
      <c r="G7" s="11" t="s">
        <v>19</v>
      </c>
      <c r="I7" s="11" t="s">
        <v>10</v>
      </c>
    </row>
    <row r="8" spans="2:9" ht="18">
      <c r="B8" s="10"/>
      <c r="G8" s="11" t="s">
        <v>21</v>
      </c>
      <c r="I8" s="11" t="s">
        <v>21</v>
      </c>
    </row>
    <row r="9" ht="18">
      <c r="B9" s="10"/>
    </row>
    <row r="10" spans="2:9" ht="18">
      <c r="B10" s="10">
        <v>1</v>
      </c>
      <c r="C10" s="9" t="s">
        <v>83</v>
      </c>
      <c r="G10" s="12">
        <v>50533</v>
      </c>
      <c r="H10" s="12"/>
      <c r="I10" s="12">
        <v>47198</v>
      </c>
    </row>
    <row r="11" spans="2:9" ht="18">
      <c r="B11" s="10"/>
      <c r="G11" s="14"/>
      <c r="H11" s="14"/>
      <c r="I11" s="14"/>
    </row>
    <row r="12" spans="2:9" ht="18">
      <c r="B12" s="10">
        <v>2</v>
      </c>
      <c r="C12" s="9" t="s">
        <v>84</v>
      </c>
      <c r="G12" s="21" t="s">
        <v>2</v>
      </c>
      <c r="H12" s="12"/>
      <c r="I12" s="21" t="s">
        <v>2</v>
      </c>
    </row>
    <row r="13" spans="2:9" ht="18">
      <c r="B13" s="10"/>
      <c r="G13" s="14"/>
      <c r="H13" s="14"/>
      <c r="I13" s="14"/>
    </row>
    <row r="14" spans="2:9" ht="18">
      <c r="B14" s="10">
        <v>3</v>
      </c>
      <c r="C14" s="9" t="s">
        <v>85</v>
      </c>
      <c r="G14" s="21" t="s">
        <v>2</v>
      </c>
      <c r="H14" s="12"/>
      <c r="I14" s="21" t="s">
        <v>2</v>
      </c>
    </row>
    <row r="15" spans="2:9" ht="18">
      <c r="B15" s="10"/>
      <c r="G15" s="14"/>
      <c r="H15" s="14"/>
      <c r="I15" s="14"/>
    </row>
    <row r="16" spans="2:9" ht="18">
      <c r="B16" s="10">
        <v>4</v>
      </c>
      <c r="C16" s="9" t="s">
        <v>86</v>
      </c>
      <c r="G16" s="12">
        <v>4099</v>
      </c>
      <c r="H16" s="12"/>
      <c r="I16" s="12">
        <v>3043</v>
      </c>
    </row>
    <row r="17" spans="2:9" ht="18">
      <c r="B17" s="10"/>
      <c r="G17" s="14"/>
      <c r="H17" s="14"/>
      <c r="I17" s="14"/>
    </row>
    <row r="18" spans="2:9" ht="18">
      <c r="B18" s="10">
        <v>5</v>
      </c>
      <c r="C18" s="9" t="s">
        <v>87</v>
      </c>
      <c r="G18" s="21" t="s">
        <v>2</v>
      </c>
      <c r="H18" s="12"/>
      <c r="I18" s="21" t="s">
        <v>2</v>
      </c>
    </row>
    <row r="19" spans="2:9" ht="18">
      <c r="B19" s="10"/>
      <c r="G19" s="14"/>
      <c r="H19" s="14"/>
      <c r="I19" s="14"/>
    </row>
    <row r="20" spans="2:9" ht="18">
      <c r="B20" s="10">
        <v>6</v>
      </c>
      <c r="C20" s="9" t="s">
        <v>88</v>
      </c>
      <c r="G20" s="21" t="s">
        <v>2</v>
      </c>
      <c r="H20" s="12"/>
      <c r="I20" s="21" t="s">
        <v>2</v>
      </c>
    </row>
    <row r="21" spans="2:9" ht="18">
      <c r="B21" s="10"/>
      <c r="G21" s="14"/>
      <c r="H21" s="14"/>
      <c r="I21" s="14"/>
    </row>
    <row r="22" spans="2:9" ht="18">
      <c r="B22" s="10">
        <v>7</v>
      </c>
      <c r="C22" s="9" t="s">
        <v>89</v>
      </c>
      <c r="G22" s="21" t="s">
        <v>2</v>
      </c>
      <c r="H22" s="12"/>
      <c r="I22" s="21" t="s">
        <v>2</v>
      </c>
    </row>
    <row r="23" spans="2:9" ht="18">
      <c r="B23" s="10"/>
      <c r="G23" s="14"/>
      <c r="H23" s="14"/>
      <c r="I23" s="14"/>
    </row>
    <row r="24" spans="2:9" ht="18">
      <c r="B24" s="10">
        <v>8</v>
      </c>
      <c r="C24" s="9" t="s">
        <v>90</v>
      </c>
      <c r="G24" s="14"/>
      <c r="H24" s="14"/>
      <c r="I24" s="14"/>
    </row>
    <row r="25" spans="2:9" ht="18.75">
      <c r="B25" s="10"/>
      <c r="D25" s="22" t="s">
        <v>91</v>
      </c>
      <c r="E25" s="22"/>
      <c r="G25" s="12">
        <v>92475</v>
      </c>
      <c r="H25" s="12"/>
      <c r="I25" s="12">
        <v>100499</v>
      </c>
    </row>
    <row r="26" spans="2:9" ht="18.75">
      <c r="B26" s="10"/>
      <c r="D26" s="22" t="s">
        <v>92</v>
      </c>
      <c r="E26" s="22"/>
      <c r="G26" s="12">
        <v>59386</v>
      </c>
      <c r="H26" s="12"/>
      <c r="I26" s="12">
        <v>62768</v>
      </c>
    </row>
    <row r="27" spans="2:9" ht="18.75">
      <c r="B27" s="10"/>
      <c r="D27" s="22" t="s">
        <v>93</v>
      </c>
      <c r="G27" s="12">
        <f>1199</f>
        <v>1199</v>
      </c>
      <c r="H27" s="12"/>
      <c r="I27" s="12">
        <v>2922</v>
      </c>
    </row>
    <row r="28" spans="2:9" ht="18.75">
      <c r="B28" s="10"/>
      <c r="D28" s="22" t="s">
        <v>94</v>
      </c>
      <c r="E28" s="22"/>
      <c r="G28" s="12">
        <f>16650+1650</f>
        <v>18300</v>
      </c>
      <c r="H28" s="12"/>
      <c r="I28" s="12">
        <v>3842</v>
      </c>
    </row>
    <row r="29" spans="2:9" ht="18.75">
      <c r="B29" s="10"/>
      <c r="C29" s="23" t="s">
        <v>95</v>
      </c>
      <c r="D29" s="22" t="s">
        <v>11</v>
      </c>
      <c r="G29" s="12">
        <v>10738</v>
      </c>
      <c r="H29" s="12"/>
      <c r="I29" s="12">
        <v>11647</v>
      </c>
    </row>
    <row r="30" spans="2:9" ht="18.75">
      <c r="B30" s="10"/>
      <c r="D30" s="22"/>
      <c r="G30" s="13" t="s">
        <v>2</v>
      </c>
      <c r="I30" s="13" t="s">
        <v>2</v>
      </c>
    </row>
    <row r="31" spans="2:9" ht="18.75">
      <c r="B31" s="10"/>
      <c r="D31" s="24"/>
      <c r="G31" s="12">
        <f>SUM(G25:G29)</f>
        <v>182098</v>
      </c>
      <c r="H31" s="12"/>
      <c r="I31" s="12">
        <f>SUM(I25:I29)</f>
        <v>181678</v>
      </c>
    </row>
    <row r="32" spans="2:9" ht="18.75">
      <c r="B32" s="10"/>
      <c r="D32" s="22"/>
      <c r="G32" s="13" t="s">
        <v>2</v>
      </c>
      <c r="I32" s="13" t="s">
        <v>2</v>
      </c>
    </row>
    <row r="33" spans="2:3" ht="18">
      <c r="B33" s="10">
        <v>9</v>
      </c>
      <c r="C33" s="9" t="s">
        <v>96</v>
      </c>
    </row>
    <row r="34" spans="2:9" ht="18.75">
      <c r="B34" s="10"/>
      <c r="D34" s="22" t="s">
        <v>97</v>
      </c>
      <c r="E34" s="22"/>
      <c r="G34" s="12">
        <v>3593</v>
      </c>
      <c r="H34" s="12"/>
      <c r="I34" s="12">
        <v>5419</v>
      </c>
    </row>
    <row r="35" spans="2:9" ht="18.75">
      <c r="B35" s="10"/>
      <c r="D35" s="22" t="s">
        <v>98</v>
      </c>
      <c r="E35" s="22"/>
      <c r="G35" s="12">
        <f>608+4345+5+7700</f>
        <v>12658</v>
      </c>
      <c r="H35" s="12"/>
      <c r="I35" s="12">
        <f>8026+5124+15</f>
        <v>13165</v>
      </c>
    </row>
    <row r="36" spans="2:9" ht="18.75">
      <c r="B36" s="10"/>
      <c r="D36" s="22" t="s">
        <v>99</v>
      </c>
      <c r="E36" s="22"/>
      <c r="G36" s="12">
        <v>0</v>
      </c>
      <c r="H36" s="12"/>
      <c r="I36" s="12">
        <v>81</v>
      </c>
    </row>
    <row r="37" spans="2:9" ht="18.75">
      <c r="B37" s="10"/>
      <c r="D37" s="22" t="s">
        <v>1</v>
      </c>
      <c r="E37" s="22"/>
      <c r="G37" s="12">
        <v>8610</v>
      </c>
      <c r="H37" s="12"/>
      <c r="I37" s="12">
        <v>8660</v>
      </c>
    </row>
    <row r="38" spans="2:9" ht="18.75">
      <c r="B38" s="10"/>
      <c r="D38" s="22" t="s">
        <v>100</v>
      </c>
      <c r="E38" s="22"/>
      <c r="G38" s="12">
        <v>3589</v>
      </c>
      <c r="H38" s="12"/>
      <c r="I38" s="12">
        <v>3589</v>
      </c>
    </row>
    <row r="39" spans="2:9" ht="18.75">
      <c r="B39" s="10"/>
      <c r="D39" s="22" t="s">
        <v>11</v>
      </c>
      <c r="G39" s="21" t="s">
        <v>2</v>
      </c>
      <c r="H39" s="12"/>
      <c r="I39" s="21" t="s">
        <v>2</v>
      </c>
    </row>
    <row r="40" spans="2:9" ht="18.75">
      <c r="B40" s="10"/>
      <c r="D40" s="22"/>
      <c r="G40" s="13" t="s">
        <v>2</v>
      </c>
      <c r="I40" s="13" t="s">
        <v>2</v>
      </c>
    </row>
    <row r="41" spans="2:9" ht="18.75">
      <c r="B41" s="10"/>
      <c r="D41" s="22"/>
      <c r="G41" s="12">
        <f>SUM(G34:G39)</f>
        <v>28450</v>
      </c>
      <c r="H41" s="12"/>
      <c r="I41" s="12">
        <f>SUM(I34:I39)</f>
        <v>30914</v>
      </c>
    </row>
    <row r="42" spans="2:9" ht="18.75">
      <c r="B42" s="10"/>
      <c r="D42" s="22"/>
      <c r="G42" s="13" t="s">
        <v>2</v>
      </c>
      <c r="I42" s="13" t="s">
        <v>2</v>
      </c>
    </row>
    <row r="43" spans="2:9" ht="18">
      <c r="B43" s="10">
        <v>10</v>
      </c>
      <c r="C43" s="9" t="s">
        <v>5</v>
      </c>
      <c r="G43" s="12">
        <f>G31-G41</f>
        <v>153648</v>
      </c>
      <c r="H43" s="12"/>
      <c r="I43" s="12">
        <f>I31-I41</f>
        <v>150764</v>
      </c>
    </row>
    <row r="44" spans="2:9" ht="18">
      <c r="B44" s="10"/>
      <c r="G44" s="13" t="s">
        <v>2</v>
      </c>
      <c r="I44" s="13" t="s">
        <v>2</v>
      </c>
    </row>
    <row r="45" spans="2:9" ht="18">
      <c r="B45" s="10"/>
      <c r="G45" s="12">
        <f>G43+SUM(G10:G22)</f>
        <v>208280</v>
      </c>
      <c r="H45" s="12"/>
      <c r="I45" s="12">
        <f>I43+SUM(I10:I22)</f>
        <v>201005</v>
      </c>
    </row>
    <row r="46" spans="2:9" ht="18">
      <c r="B46" s="10"/>
      <c r="G46" s="13" t="s">
        <v>0</v>
      </c>
      <c r="I46" s="13" t="s">
        <v>0</v>
      </c>
    </row>
    <row r="47" ht="18">
      <c r="B47" s="10"/>
    </row>
    <row r="48" spans="2:4" ht="18">
      <c r="B48" s="10"/>
      <c r="C48" s="23" t="s">
        <v>95</v>
      </c>
      <c r="D48" s="9" t="s">
        <v>101</v>
      </c>
    </row>
    <row r="49" spans="2:4" ht="18">
      <c r="B49" s="10"/>
      <c r="C49" s="23"/>
      <c r="D49" s="9" t="s">
        <v>102</v>
      </c>
    </row>
    <row r="50" spans="2:3" ht="18">
      <c r="B50" s="10"/>
      <c r="C50" s="23"/>
    </row>
    <row r="51" spans="2:3" ht="18">
      <c r="B51" s="10"/>
      <c r="C51" s="23"/>
    </row>
    <row r="52" ht="18">
      <c r="B52" s="10"/>
    </row>
    <row r="53" spans="2:3" ht="18">
      <c r="B53" s="10">
        <v>11</v>
      </c>
      <c r="C53" s="9" t="s">
        <v>103</v>
      </c>
    </row>
    <row r="54" ht="18">
      <c r="B54" s="10"/>
    </row>
    <row r="55" spans="2:9" ht="18">
      <c r="B55" s="10"/>
      <c r="C55" s="9" t="s">
        <v>104</v>
      </c>
      <c r="G55" s="12">
        <v>101973</v>
      </c>
      <c r="H55" s="12"/>
      <c r="I55" s="12">
        <v>101877</v>
      </c>
    </row>
    <row r="56" spans="2:9" ht="18">
      <c r="B56" s="10"/>
      <c r="G56" s="14"/>
      <c r="H56" s="14"/>
      <c r="I56" s="14"/>
    </row>
    <row r="57" spans="2:9" ht="18">
      <c r="B57" s="10"/>
      <c r="C57" s="9" t="s">
        <v>105</v>
      </c>
      <c r="G57" s="14"/>
      <c r="H57" s="14"/>
      <c r="I57" s="14"/>
    </row>
    <row r="58" spans="2:9" ht="18.75">
      <c r="B58" s="10"/>
      <c r="D58" s="22" t="s">
        <v>106</v>
      </c>
      <c r="E58" s="22"/>
      <c r="G58" s="12">
        <v>22428</v>
      </c>
      <c r="H58" s="12"/>
      <c r="I58" s="12">
        <v>22409</v>
      </c>
    </row>
    <row r="59" spans="2:9" ht="18.75">
      <c r="B59" s="10"/>
      <c r="D59" s="22" t="s">
        <v>107</v>
      </c>
      <c r="E59" s="22"/>
      <c r="G59" s="12">
        <v>84</v>
      </c>
      <c r="H59" s="12"/>
      <c r="I59" s="12">
        <v>84</v>
      </c>
    </row>
    <row r="60" spans="2:9" ht="18.75">
      <c r="B60" s="10"/>
      <c r="D60" s="22" t="s">
        <v>108</v>
      </c>
      <c r="E60" s="22"/>
      <c r="G60" s="12">
        <v>1</v>
      </c>
      <c r="H60" s="12"/>
      <c r="I60" s="12">
        <v>1</v>
      </c>
    </row>
    <row r="61" spans="2:9" ht="18.75">
      <c r="B61" s="10"/>
      <c r="D61" s="22" t="s">
        <v>109</v>
      </c>
      <c r="E61" s="22"/>
      <c r="G61" s="21" t="s">
        <v>2</v>
      </c>
      <c r="H61" s="12"/>
      <c r="I61" s="21" t="s">
        <v>2</v>
      </c>
    </row>
    <row r="62" spans="2:9" ht="18.75">
      <c r="B62" s="10"/>
      <c r="D62" s="22" t="s">
        <v>110</v>
      </c>
      <c r="E62" s="22"/>
      <c r="G62" s="12">
        <v>74653</v>
      </c>
      <c r="H62" s="12"/>
      <c r="I62" s="12">
        <v>67298</v>
      </c>
    </row>
    <row r="63" spans="2:9" ht="18.75">
      <c r="B63" s="10"/>
      <c r="D63" s="22" t="s">
        <v>111</v>
      </c>
      <c r="E63" s="22"/>
      <c r="G63" s="14"/>
      <c r="H63" s="14"/>
      <c r="I63" s="14"/>
    </row>
    <row r="64" spans="2:9" ht="18.75">
      <c r="B64" s="10"/>
      <c r="D64" s="22" t="s">
        <v>112</v>
      </c>
      <c r="E64" s="22"/>
      <c r="F64" s="22"/>
      <c r="G64" s="12">
        <v>-3805</v>
      </c>
      <c r="H64" s="12"/>
      <c r="I64" s="12">
        <v>-3234</v>
      </c>
    </row>
    <row r="65" spans="2:9" ht="18.75">
      <c r="B65" s="10"/>
      <c r="D65" s="22" t="s">
        <v>113</v>
      </c>
      <c r="E65" s="22"/>
      <c r="G65" s="12">
        <v>1494</v>
      </c>
      <c r="H65" s="12"/>
      <c r="I65" s="12">
        <v>1493</v>
      </c>
    </row>
    <row r="66" spans="2:9" ht="18.75">
      <c r="B66" s="10"/>
      <c r="D66" s="22" t="s">
        <v>114</v>
      </c>
      <c r="E66" s="22"/>
      <c r="G66" s="12">
        <v>1186</v>
      </c>
      <c r="H66" s="12"/>
      <c r="I66" s="12">
        <v>1186.293</v>
      </c>
    </row>
    <row r="67" spans="2:9" ht="18">
      <c r="B67" s="10"/>
      <c r="G67" s="13" t="s">
        <v>2</v>
      </c>
      <c r="I67" s="13" t="s">
        <v>2</v>
      </c>
    </row>
    <row r="68" spans="2:9" ht="18">
      <c r="B68" s="10"/>
      <c r="G68" s="12">
        <f>ROUND(SUM(G55:G66),0)</f>
        <v>198014</v>
      </c>
      <c r="H68" s="12"/>
      <c r="I68" s="12">
        <f>SUM(I55:I66)</f>
        <v>191114.293</v>
      </c>
    </row>
    <row r="69" spans="2:9" ht="18">
      <c r="B69" s="10"/>
      <c r="G69" s="14"/>
      <c r="H69" s="14"/>
      <c r="I69" s="14"/>
    </row>
    <row r="70" spans="2:9" ht="18">
      <c r="B70" s="10">
        <v>12</v>
      </c>
      <c r="C70" s="9" t="s">
        <v>115</v>
      </c>
      <c r="G70" s="12">
        <v>5411</v>
      </c>
      <c r="H70" s="12"/>
      <c r="I70" s="12">
        <v>5114</v>
      </c>
    </row>
    <row r="71" spans="2:9" ht="18">
      <c r="B71" s="10"/>
      <c r="G71" s="14"/>
      <c r="H71" s="14"/>
      <c r="I71" s="14"/>
    </row>
    <row r="72" spans="2:9" ht="18">
      <c r="B72" s="10">
        <v>13</v>
      </c>
      <c r="C72" s="9" t="s">
        <v>116</v>
      </c>
      <c r="G72" s="21" t="s">
        <v>2</v>
      </c>
      <c r="H72" s="12"/>
      <c r="I72" s="21" t="s">
        <v>2</v>
      </c>
    </row>
    <row r="73" spans="2:9" ht="18">
      <c r="B73" s="10"/>
      <c r="G73" s="14"/>
      <c r="H73" s="14"/>
      <c r="I73" s="14"/>
    </row>
    <row r="74" spans="2:9" ht="18">
      <c r="B74" s="10">
        <v>14</v>
      </c>
      <c r="C74" s="9" t="s">
        <v>117</v>
      </c>
      <c r="G74" s="21" t="s">
        <v>2</v>
      </c>
      <c r="H74" s="12"/>
      <c r="I74" s="21" t="s">
        <v>2</v>
      </c>
    </row>
    <row r="75" spans="2:9" ht="18">
      <c r="B75" s="10"/>
      <c r="G75" s="14"/>
      <c r="H75" s="14"/>
      <c r="I75" s="14"/>
    </row>
    <row r="76" spans="2:9" ht="18">
      <c r="B76" s="10">
        <v>15</v>
      </c>
      <c r="C76" s="9" t="s">
        <v>118</v>
      </c>
      <c r="G76" s="12">
        <v>4855</v>
      </c>
      <c r="H76" s="12"/>
      <c r="I76" s="12">
        <f>84+4693</f>
        <v>4777</v>
      </c>
    </row>
    <row r="77" ht="18">
      <c r="B77" s="10"/>
    </row>
    <row r="78" spans="2:9" ht="18">
      <c r="B78" s="10"/>
      <c r="G78" s="13" t="s">
        <v>2</v>
      </c>
      <c r="I78" s="13" t="s">
        <v>2</v>
      </c>
    </row>
    <row r="79" spans="2:9" ht="18">
      <c r="B79" s="10"/>
      <c r="G79" s="12">
        <f>G68+G70+G76</f>
        <v>208280</v>
      </c>
      <c r="H79" s="12"/>
      <c r="I79" s="12">
        <f>I68+I70+I76</f>
        <v>201005.293</v>
      </c>
    </row>
    <row r="80" spans="2:9" ht="18">
      <c r="B80" s="10"/>
      <c r="G80" s="13" t="s">
        <v>0</v>
      </c>
      <c r="I80" s="13" t="s">
        <v>0</v>
      </c>
    </row>
    <row r="81" ht="18">
      <c r="B81" s="10"/>
    </row>
    <row r="82" spans="2:9" ht="18">
      <c r="B82" s="10">
        <v>16</v>
      </c>
      <c r="C82" s="9" t="s">
        <v>78</v>
      </c>
      <c r="G82" s="17">
        <f>G68/(G55-2591)</f>
        <v>1.9924533617757743</v>
      </c>
      <c r="I82" s="17">
        <f>I68/(I55-2196)</f>
        <v>1.917258986165869</v>
      </c>
    </row>
    <row r="83" ht="18">
      <c r="B83" s="10"/>
    </row>
  </sheetData>
  <printOptions/>
  <pageMargins left="0.7" right="0.66" top="0.5" bottom="0.65" header="0.5" footer="0.5"/>
  <pageSetup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4"/>
  <sheetViews>
    <sheetView workbookViewId="0" topLeftCell="A1">
      <selection activeCell="A3" sqref="A3:G55"/>
    </sheetView>
  </sheetViews>
  <sheetFormatPr defaultColWidth="8.88671875" defaultRowHeight="15"/>
  <cols>
    <col min="1" max="1" width="32.99609375" style="0" customWidth="1"/>
    <col min="2" max="2" width="2.4453125" style="0" customWidth="1"/>
    <col min="3" max="3" width="12.88671875" style="0" customWidth="1"/>
    <col min="4" max="4" width="13.99609375" style="0" customWidth="1"/>
    <col min="5" max="5" width="13.21484375" style="0" customWidth="1"/>
    <col min="6" max="6" width="1.66796875" style="0" customWidth="1"/>
    <col min="7" max="7" width="14.5546875" style="0" customWidth="1"/>
  </cols>
  <sheetData>
    <row r="3" ht="15.75">
      <c r="A3" s="75" t="s">
        <v>229</v>
      </c>
    </row>
    <row r="4" spans="1:7" ht="15.75">
      <c r="A4" s="75" t="s">
        <v>230</v>
      </c>
      <c r="G4" s="76" t="s">
        <v>231</v>
      </c>
    </row>
    <row r="5" ht="15.75">
      <c r="A5" s="75"/>
    </row>
    <row r="6" ht="15.75">
      <c r="A6" s="75" t="s">
        <v>232</v>
      </c>
    </row>
    <row r="7" spans="3:7" ht="15">
      <c r="C7" s="2" t="s">
        <v>233</v>
      </c>
      <c r="D7" s="2" t="s">
        <v>234</v>
      </c>
      <c r="E7" s="2" t="s">
        <v>235</v>
      </c>
      <c r="G7" s="2" t="s">
        <v>236</v>
      </c>
    </row>
    <row r="8" spans="3:7" ht="15">
      <c r="C8" s="2" t="s">
        <v>237</v>
      </c>
      <c r="D8" s="2" t="s">
        <v>237</v>
      </c>
      <c r="E8" s="2" t="s">
        <v>237</v>
      </c>
      <c r="G8" s="2" t="s">
        <v>237</v>
      </c>
    </row>
    <row r="10" ht="15.75">
      <c r="A10" s="75" t="s">
        <v>23</v>
      </c>
    </row>
    <row r="11" spans="1:7" ht="15">
      <c r="A11" t="s">
        <v>238</v>
      </c>
      <c r="C11" s="77">
        <f>+C14-C12</f>
        <v>69833</v>
      </c>
      <c r="D11" s="77">
        <f>+D14-D12</f>
        <v>31716</v>
      </c>
      <c r="E11" s="77">
        <v>0</v>
      </c>
      <c r="F11" s="77"/>
      <c r="G11" s="77">
        <f>SUM(C11:E11)</f>
        <v>101549</v>
      </c>
    </row>
    <row r="12" spans="1:7" ht="15">
      <c r="A12" t="s">
        <v>239</v>
      </c>
      <c r="C12" s="77">
        <v>5629</v>
      </c>
      <c r="D12" s="77">
        <v>12280</v>
      </c>
      <c r="E12" s="77">
        <v>-17909</v>
      </c>
      <c r="F12" s="77"/>
      <c r="G12" s="77">
        <f>SUM(C12:E12)</f>
        <v>0</v>
      </c>
    </row>
    <row r="13" spans="3:7" ht="15">
      <c r="C13" s="78" t="s">
        <v>2</v>
      </c>
      <c r="D13" s="78" t="s">
        <v>2</v>
      </c>
      <c r="E13" s="78" t="s">
        <v>2</v>
      </c>
      <c r="F13" s="77"/>
      <c r="G13" s="78" t="s">
        <v>2</v>
      </c>
    </row>
    <row r="14" spans="1:7" ht="15">
      <c r="A14" t="s">
        <v>240</v>
      </c>
      <c r="C14" s="77">
        <v>75462</v>
      </c>
      <c r="D14" s="77">
        <v>43996</v>
      </c>
      <c r="E14" s="77">
        <f>SUM(E11:E12)</f>
        <v>-17909</v>
      </c>
      <c r="F14" s="77"/>
      <c r="G14" s="77">
        <f>SUM(G11:G12)</f>
        <v>101549</v>
      </c>
    </row>
    <row r="15" spans="3:7" ht="15">
      <c r="C15" s="78" t="s">
        <v>0</v>
      </c>
      <c r="D15" s="78" t="s">
        <v>0</v>
      </c>
      <c r="E15" s="78" t="s">
        <v>0</v>
      </c>
      <c r="F15" s="77"/>
      <c r="G15" s="78" t="s">
        <v>0</v>
      </c>
    </row>
    <row r="16" spans="3:7" ht="15">
      <c r="C16" s="77"/>
      <c r="D16" s="77"/>
      <c r="E16" s="77"/>
      <c r="F16" s="77"/>
      <c r="G16" s="77"/>
    </row>
    <row r="17" spans="1:7" ht="15.75">
      <c r="A17" s="75" t="s">
        <v>241</v>
      </c>
      <c r="C17" s="77"/>
      <c r="D17" s="77"/>
      <c r="E17" s="77"/>
      <c r="F17" s="77"/>
      <c r="G17" s="77"/>
    </row>
    <row r="18" spans="1:7" ht="15">
      <c r="A18" t="s">
        <v>242</v>
      </c>
      <c r="C18" s="77">
        <v>8758</v>
      </c>
      <c r="D18" s="77">
        <v>1382</v>
      </c>
      <c r="E18" s="77">
        <v>31</v>
      </c>
      <c r="F18" s="77"/>
      <c r="G18" s="77">
        <f>SUM(C18:E18)</f>
        <v>10171</v>
      </c>
    </row>
    <row r="19" spans="3:7" ht="15">
      <c r="C19" s="78" t="s">
        <v>0</v>
      </c>
      <c r="D19" s="78" t="s">
        <v>0</v>
      </c>
      <c r="E19" s="78" t="s">
        <v>0</v>
      </c>
      <c r="F19" s="77"/>
      <c r="G19" s="77"/>
    </row>
    <row r="20" spans="1:7" ht="15">
      <c r="A20" t="s">
        <v>243</v>
      </c>
      <c r="C20" s="77"/>
      <c r="D20" s="77"/>
      <c r="E20" s="77"/>
      <c r="F20" s="77"/>
      <c r="G20" s="77">
        <v>-110</v>
      </c>
    </row>
    <row r="21" spans="3:7" ht="15">
      <c r="C21" s="77"/>
      <c r="D21" s="77"/>
      <c r="E21" s="77"/>
      <c r="F21" s="77"/>
      <c r="G21" s="78" t="s">
        <v>2</v>
      </c>
    </row>
    <row r="22" spans="1:7" ht="15">
      <c r="A22" t="s">
        <v>244</v>
      </c>
      <c r="C22" s="77"/>
      <c r="D22" s="77"/>
      <c r="E22" s="77"/>
      <c r="F22" s="77"/>
      <c r="G22" s="77">
        <f>SUM(G18:G20)</f>
        <v>10061</v>
      </c>
    </row>
    <row r="23" spans="1:7" ht="15">
      <c r="A23" t="s">
        <v>245</v>
      </c>
      <c r="C23" s="77"/>
      <c r="D23" s="77"/>
      <c r="E23" s="77"/>
      <c r="F23" s="77"/>
      <c r="G23" s="77">
        <v>-145</v>
      </c>
    </row>
    <row r="24" spans="1:7" ht="15">
      <c r="A24" t="s">
        <v>246</v>
      </c>
      <c r="C24" s="77"/>
      <c r="D24" s="77"/>
      <c r="E24" s="77"/>
      <c r="F24" s="77"/>
      <c r="G24" s="77">
        <v>727</v>
      </c>
    </row>
    <row r="25" spans="3:7" ht="15">
      <c r="C25" s="77"/>
      <c r="D25" s="77"/>
      <c r="E25" s="77"/>
      <c r="F25" s="77"/>
      <c r="G25" s="78" t="s">
        <v>2</v>
      </c>
    </row>
    <row r="26" spans="1:7" ht="15">
      <c r="A26" t="s">
        <v>247</v>
      </c>
      <c r="C26" s="77"/>
      <c r="D26" s="77"/>
      <c r="E26" s="77"/>
      <c r="F26" s="77"/>
      <c r="G26" s="77">
        <f>SUM(G22:G24)</f>
        <v>10643</v>
      </c>
    </row>
    <row r="27" spans="1:7" ht="15">
      <c r="A27" t="s">
        <v>248</v>
      </c>
      <c r="C27" s="77"/>
      <c r="D27" s="77"/>
      <c r="E27" s="77"/>
      <c r="F27" s="77"/>
      <c r="G27" s="77">
        <v>-2990</v>
      </c>
    </row>
    <row r="28" spans="3:7" ht="15">
      <c r="C28" s="77"/>
      <c r="D28" s="77"/>
      <c r="E28" s="77"/>
      <c r="F28" s="77"/>
      <c r="G28" s="78" t="s">
        <v>2</v>
      </c>
    </row>
    <row r="29" spans="1:7" ht="15">
      <c r="A29" t="s">
        <v>249</v>
      </c>
      <c r="C29" s="77"/>
      <c r="D29" s="77"/>
      <c r="E29" s="77"/>
      <c r="F29" s="77"/>
      <c r="G29" s="77">
        <f>G26+G27</f>
        <v>7653</v>
      </c>
    </row>
    <row r="30" spans="3:7" ht="15">
      <c r="C30" s="77"/>
      <c r="D30" s="77"/>
      <c r="E30" s="77"/>
      <c r="F30" s="77"/>
      <c r="G30" s="78" t="s">
        <v>0</v>
      </c>
    </row>
    <row r="31" spans="3:7" ht="15">
      <c r="C31" s="77"/>
      <c r="D31" s="77"/>
      <c r="E31" s="77"/>
      <c r="F31" s="77"/>
      <c r="G31" s="77"/>
    </row>
    <row r="32" spans="3:7" ht="15">
      <c r="C32" s="77"/>
      <c r="D32" s="77"/>
      <c r="E32" s="77"/>
      <c r="F32" s="77"/>
      <c r="G32" s="77"/>
    </row>
    <row r="33" spans="3:7" ht="15">
      <c r="C33" s="77"/>
      <c r="D33" s="77"/>
      <c r="E33" s="77"/>
      <c r="F33" s="77"/>
      <c r="G33" s="77"/>
    </row>
    <row r="34" spans="1:7" ht="15.75">
      <c r="A34" s="75" t="s">
        <v>250</v>
      </c>
      <c r="C34" s="77"/>
      <c r="D34" s="77"/>
      <c r="E34" s="77"/>
      <c r="F34" s="77"/>
      <c r="G34" s="77"/>
    </row>
    <row r="35" spans="1:7" ht="15">
      <c r="A35" t="s">
        <v>251</v>
      </c>
      <c r="C35" s="77">
        <f>20+270</f>
        <v>290</v>
      </c>
      <c r="D35" s="77">
        <v>2317</v>
      </c>
      <c r="E35" s="77"/>
      <c r="F35" s="77"/>
      <c r="G35" s="77">
        <f>SUM(C35:E35)</f>
        <v>2607</v>
      </c>
    </row>
    <row r="36" spans="1:7" ht="15">
      <c r="A36" t="s">
        <v>252</v>
      </c>
      <c r="C36" s="77">
        <f>2+220</f>
        <v>222</v>
      </c>
      <c r="D36" s="77">
        <v>1281</v>
      </c>
      <c r="E36" s="77"/>
      <c r="F36" s="77"/>
      <c r="G36" s="77">
        <f>SUM(C36:E36)</f>
        <v>1503</v>
      </c>
    </row>
    <row r="37" spans="1:7" ht="15">
      <c r="A37" t="s">
        <v>253</v>
      </c>
      <c r="C37" s="77"/>
      <c r="D37" s="77">
        <f>543+107</f>
        <v>650</v>
      </c>
      <c r="E37" s="77"/>
      <c r="F37" s="77"/>
      <c r="G37" s="77">
        <f>SUM(C37:E37)</f>
        <v>650</v>
      </c>
    </row>
    <row r="38" spans="3:7" ht="15">
      <c r="C38" s="77"/>
      <c r="D38" s="77"/>
      <c r="E38" s="77"/>
      <c r="F38" s="77"/>
      <c r="G38" s="77"/>
    </row>
    <row r="39" spans="3:7" ht="15">
      <c r="C39" s="77"/>
      <c r="D39" s="77"/>
      <c r="E39" s="77"/>
      <c r="F39" s="77"/>
      <c r="G39" s="77"/>
    </row>
    <row r="40" spans="3:7" ht="15">
      <c r="C40" s="77"/>
      <c r="D40" s="77"/>
      <c r="E40" s="77"/>
      <c r="F40" s="77"/>
      <c r="G40" s="77"/>
    </row>
    <row r="41" spans="1:7" ht="15.75">
      <c r="A41" s="75" t="s">
        <v>254</v>
      </c>
      <c r="C41" s="77"/>
      <c r="D41" s="77"/>
      <c r="E41" s="77"/>
      <c r="F41" s="77"/>
      <c r="G41" s="77"/>
    </row>
    <row r="42" spans="1:7" ht="15.75">
      <c r="A42" s="75" t="s">
        <v>255</v>
      </c>
      <c r="C42" s="77"/>
      <c r="D42" s="77"/>
      <c r="E42" s="77"/>
      <c r="F42" s="77"/>
      <c r="G42" s="77"/>
    </row>
    <row r="43" spans="1:7" ht="15">
      <c r="A43" t="s">
        <v>256</v>
      </c>
      <c r="C43" s="77">
        <v>74399</v>
      </c>
      <c r="D43" s="77">
        <v>138462</v>
      </c>
      <c r="E43" s="77"/>
      <c r="F43" s="77"/>
      <c r="G43" s="77">
        <f>SUM(C43:E43)</f>
        <v>212861</v>
      </c>
    </row>
    <row r="44" spans="1:7" ht="15">
      <c r="A44" t="s">
        <v>257</v>
      </c>
      <c r="C44" s="77"/>
      <c r="D44" s="77"/>
      <c r="E44" s="77"/>
      <c r="F44" s="77"/>
      <c r="G44" s="77">
        <v>23869</v>
      </c>
    </row>
    <row r="45" spans="3:7" ht="15">
      <c r="C45" s="77"/>
      <c r="D45" s="77"/>
      <c r="E45" s="77"/>
      <c r="F45" s="77"/>
      <c r="G45" s="78" t="s">
        <v>2</v>
      </c>
    </row>
    <row r="46" spans="1:7" ht="15">
      <c r="A46" t="s">
        <v>258</v>
      </c>
      <c r="C46" s="77"/>
      <c r="D46" s="77"/>
      <c r="E46" s="77"/>
      <c r="F46" s="77"/>
      <c r="G46" s="77">
        <f>SUM(G43:G44)</f>
        <v>236730</v>
      </c>
    </row>
    <row r="47" spans="3:7" ht="15">
      <c r="C47" s="77"/>
      <c r="D47" s="77"/>
      <c r="E47" s="77"/>
      <c r="F47" s="77"/>
      <c r="G47" s="78" t="s">
        <v>0</v>
      </c>
    </row>
    <row r="48" spans="3:7" ht="15">
      <c r="C48" s="77"/>
      <c r="D48" s="77"/>
      <c r="E48" s="77"/>
      <c r="F48" s="77"/>
      <c r="G48" s="77"/>
    </row>
    <row r="49" spans="1:7" ht="15.75">
      <c r="A49" s="75" t="s">
        <v>259</v>
      </c>
      <c r="C49" s="77"/>
      <c r="D49" s="77"/>
      <c r="E49" s="77"/>
      <c r="F49" s="77"/>
      <c r="G49" s="77"/>
    </row>
    <row r="50" spans="1:7" ht="15">
      <c r="A50" t="s">
        <v>260</v>
      </c>
      <c r="C50" s="77">
        <v>6252</v>
      </c>
      <c r="D50" s="77">
        <v>5035</v>
      </c>
      <c r="E50" s="77"/>
      <c r="F50" s="77"/>
      <c r="G50" s="77">
        <f>SUM(C50:E50)</f>
        <v>11287</v>
      </c>
    </row>
    <row r="51" spans="1:7" ht="15">
      <c r="A51" t="s">
        <v>261</v>
      </c>
      <c r="C51" s="77"/>
      <c r="D51" s="77"/>
      <c r="E51" s="77"/>
      <c r="F51" s="77"/>
      <c r="G51" s="77">
        <f>2+22016</f>
        <v>22018</v>
      </c>
    </row>
    <row r="52" spans="3:7" ht="15">
      <c r="C52" s="77"/>
      <c r="D52" s="77"/>
      <c r="E52" s="77"/>
      <c r="F52" s="77"/>
      <c r="G52" s="78" t="s">
        <v>2</v>
      </c>
    </row>
    <row r="53" spans="1:7" ht="15">
      <c r="A53" t="s">
        <v>262</v>
      </c>
      <c r="C53" s="77"/>
      <c r="D53" s="77"/>
      <c r="E53" s="77"/>
      <c r="F53" s="77"/>
      <c r="G53" s="77">
        <f>SUM(G50:G51)</f>
        <v>33305</v>
      </c>
    </row>
    <row r="54" spans="3:7" ht="15">
      <c r="C54" s="77"/>
      <c r="D54" s="77"/>
      <c r="E54" s="77"/>
      <c r="F54" s="77"/>
      <c r="G54" s="78" t="s">
        <v>0</v>
      </c>
    </row>
  </sheetData>
  <printOptions/>
  <pageMargins left="0.75" right="0.75" top="1" bottom="1" header="0.5" footer="0.5"/>
  <pageSetup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3:H62"/>
  <sheetViews>
    <sheetView defaultGridColor="0" colorId="22" workbookViewId="0" topLeftCell="B50">
      <selection activeCell="B3" sqref="B3:H63"/>
    </sheetView>
  </sheetViews>
  <sheetFormatPr defaultColWidth="9.77734375" defaultRowHeight="15"/>
  <cols>
    <col min="1" max="1" width="3.77734375" style="0" customWidth="1"/>
    <col min="2" max="2" width="6.77734375" style="0" customWidth="1"/>
    <col min="3" max="3" width="27.77734375" style="0" customWidth="1"/>
    <col min="4" max="4" width="6.77734375" style="0" customWidth="1"/>
    <col min="5" max="5" width="10.77734375" style="0" customWidth="1"/>
    <col min="6" max="6" width="17.77734375" style="0" customWidth="1"/>
    <col min="7" max="7" width="10.77734375" style="0" customWidth="1"/>
    <col min="9" max="11" width="6.77734375" style="0" customWidth="1"/>
  </cols>
  <sheetData>
    <row r="3" ht="15.75">
      <c r="B3" s="25" t="s">
        <v>119</v>
      </c>
    </row>
    <row r="5" spans="2:3" ht="15.75">
      <c r="B5" s="1" t="s">
        <v>120</v>
      </c>
      <c r="C5" s="1"/>
    </row>
    <row r="6" ht="15">
      <c r="B6" t="s">
        <v>121</v>
      </c>
    </row>
    <row r="7" ht="15">
      <c r="B7" t="s">
        <v>122</v>
      </c>
    </row>
    <row r="8" ht="15">
      <c r="B8" t="s">
        <v>123</v>
      </c>
    </row>
    <row r="9" ht="15">
      <c r="B9" t="s">
        <v>124</v>
      </c>
    </row>
    <row r="10" ht="15">
      <c r="B10" s="80" t="s">
        <v>263</v>
      </c>
    </row>
    <row r="12" spans="2:3" ht="15.75">
      <c r="B12" s="1" t="s">
        <v>125</v>
      </c>
      <c r="C12" s="1"/>
    </row>
    <row r="13" ht="15">
      <c r="B13" t="s">
        <v>126</v>
      </c>
    </row>
    <row r="15" spans="2:3" ht="15.75">
      <c r="B15" s="1" t="s">
        <v>127</v>
      </c>
      <c r="C15" s="1"/>
    </row>
    <row r="16" ht="15">
      <c r="B16" t="s">
        <v>128</v>
      </c>
    </row>
    <row r="17" ht="15">
      <c r="G17" s="2"/>
    </row>
    <row r="18" spans="2:7" ht="15.75">
      <c r="B18" s="1" t="s">
        <v>129</v>
      </c>
      <c r="C18" s="1"/>
      <c r="G18" s="2"/>
    </row>
    <row r="19" spans="2:7" ht="15">
      <c r="B19" t="s">
        <v>130</v>
      </c>
      <c r="E19" s="2" t="s">
        <v>3</v>
      </c>
      <c r="G19" s="2" t="s">
        <v>9</v>
      </c>
    </row>
    <row r="20" spans="5:7" ht="15">
      <c r="E20" s="2" t="s">
        <v>131</v>
      </c>
      <c r="G20" s="2" t="s">
        <v>132</v>
      </c>
    </row>
    <row r="21" spans="5:7" ht="15">
      <c r="E21" s="2" t="s">
        <v>19</v>
      </c>
      <c r="G21" s="2" t="s">
        <v>19</v>
      </c>
    </row>
    <row r="22" spans="5:7" ht="15">
      <c r="E22" s="2" t="s">
        <v>21</v>
      </c>
      <c r="G22" s="2" t="s">
        <v>21</v>
      </c>
    </row>
    <row r="23" spans="5:7" ht="15">
      <c r="E23" s="2"/>
      <c r="G23" s="2"/>
    </row>
    <row r="24" spans="2:7" ht="15">
      <c r="B24" t="s">
        <v>133</v>
      </c>
      <c r="E24" s="3">
        <v>1888</v>
      </c>
      <c r="F24" s="3"/>
      <c r="G24" s="3">
        <v>2828</v>
      </c>
    </row>
    <row r="25" spans="2:7" ht="15">
      <c r="B25" t="s">
        <v>134</v>
      </c>
      <c r="E25" s="3">
        <f>162-183</f>
        <v>-21</v>
      </c>
      <c r="F25" s="3"/>
      <c r="G25" s="3">
        <v>162</v>
      </c>
    </row>
    <row r="26" spans="5:7" ht="15">
      <c r="E26" s="5" t="s">
        <v>2</v>
      </c>
      <c r="F26" s="3"/>
      <c r="G26" s="5" t="s">
        <v>2</v>
      </c>
    </row>
    <row r="27" spans="5:7" ht="15">
      <c r="E27" s="3">
        <f>E24+E25</f>
        <v>1867</v>
      </c>
      <c r="F27" s="3"/>
      <c r="G27" s="26">
        <f>G24+G25</f>
        <v>2990</v>
      </c>
    </row>
    <row r="28" spans="2:7" ht="15">
      <c r="B28" t="s">
        <v>135</v>
      </c>
      <c r="E28" s="26" t="s">
        <v>136</v>
      </c>
      <c r="F28" s="3"/>
      <c r="G28" s="26" t="s">
        <v>136</v>
      </c>
    </row>
    <row r="29" spans="5:7" ht="15">
      <c r="E29" s="5" t="s">
        <v>2</v>
      </c>
      <c r="F29" s="3"/>
      <c r="G29" s="5" t="s">
        <v>2</v>
      </c>
    </row>
    <row r="30" spans="2:7" ht="15">
      <c r="B30" t="s">
        <v>12</v>
      </c>
      <c r="E30" s="3">
        <f>E27</f>
        <v>1867</v>
      </c>
      <c r="F30" s="3"/>
      <c r="G30" s="26">
        <f>G27</f>
        <v>2990</v>
      </c>
    </row>
    <row r="31" spans="5:7" ht="15">
      <c r="E31" s="5" t="s">
        <v>0</v>
      </c>
      <c r="F31" s="3"/>
      <c r="G31" s="5" t="s">
        <v>0</v>
      </c>
    </row>
    <row r="32" spans="5:7" ht="15">
      <c r="E32" s="3"/>
      <c r="F32" s="3"/>
      <c r="G32" s="26"/>
    </row>
    <row r="33" ht="15">
      <c r="B33" t="s">
        <v>137</v>
      </c>
    </row>
    <row r="34" spans="2:7" ht="15">
      <c r="B34" t="s">
        <v>138</v>
      </c>
      <c r="F34" s="3"/>
      <c r="G34" s="26"/>
    </row>
    <row r="35" spans="5:7" ht="15">
      <c r="E35" s="3"/>
      <c r="F35" s="3"/>
      <c r="G35" s="26"/>
    </row>
    <row r="36" spans="5:7" ht="15">
      <c r="E36" s="3"/>
      <c r="F36" s="3"/>
      <c r="G36" s="26"/>
    </row>
    <row r="37" spans="2:7" ht="15.75">
      <c r="B37" s="1" t="s">
        <v>139</v>
      </c>
      <c r="C37" s="1"/>
      <c r="D37" s="1"/>
      <c r="E37" s="1"/>
      <c r="F37" s="1"/>
      <c r="G37" s="26"/>
    </row>
    <row r="38" ht="15">
      <c r="B38" t="s">
        <v>140</v>
      </c>
    </row>
    <row r="39" ht="15">
      <c r="B39" t="s">
        <v>141</v>
      </c>
    </row>
    <row r="41" spans="2:5" ht="15.75">
      <c r="B41" s="1" t="s">
        <v>142</v>
      </c>
      <c r="C41" s="1"/>
      <c r="D41" s="1"/>
      <c r="E41" s="1"/>
    </row>
    <row r="42" ht="15">
      <c r="B42" t="s">
        <v>143</v>
      </c>
    </row>
    <row r="43" spans="7:8" ht="15">
      <c r="G43" s="2" t="s">
        <v>17</v>
      </c>
      <c r="H43" s="2" t="s">
        <v>144</v>
      </c>
    </row>
    <row r="44" spans="7:8" ht="15">
      <c r="G44" s="2" t="s">
        <v>145</v>
      </c>
      <c r="H44" s="2" t="s">
        <v>132</v>
      </c>
    </row>
    <row r="45" spans="2:8" ht="15">
      <c r="B45" t="s">
        <v>22</v>
      </c>
      <c r="C45" s="27" t="s">
        <v>146</v>
      </c>
      <c r="D45" s="28"/>
      <c r="E45" s="28"/>
      <c r="F45" s="28"/>
      <c r="G45" s="29" t="s">
        <v>21</v>
      </c>
      <c r="H45" s="30" t="s">
        <v>21</v>
      </c>
    </row>
    <row r="46" spans="3:8" ht="15">
      <c r="C46" s="31" t="s">
        <v>147</v>
      </c>
      <c r="D46" s="32"/>
      <c r="E46" s="32"/>
      <c r="F46" s="32"/>
      <c r="G46" s="33">
        <v>1348</v>
      </c>
      <c r="H46" s="34">
        <f>194+1348</f>
        <v>1542</v>
      </c>
    </row>
    <row r="47" spans="3:8" ht="15">
      <c r="C47" s="7" t="s">
        <v>148</v>
      </c>
      <c r="G47" s="35">
        <v>42</v>
      </c>
      <c r="H47" s="6">
        <f>518+42</f>
        <v>560</v>
      </c>
    </row>
    <row r="48" spans="3:8" ht="15">
      <c r="C48" s="31" t="s">
        <v>149</v>
      </c>
      <c r="D48" s="32"/>
      <c r="E48" s="32"/>
      <c r="F48" s="32"/>
      <c r="G48" s="35">
        <v>0</v>
      </c>
      <c r="H48" s="6">
        <v>2</v>
      </c>
    </row>
    <row r="50" spans="2:8" ht="15">
      <c r="B50" t="s">
        <v>24</v>
      </c>
      <c r="C50" s="31" t="s">
        <v>150</v>
      </c>
      <c r="D50" s="32"/>
      <c r="E50" s="32"/>
      <c r="F50" s="32"/>
      <c r="G50" s="36" t="s">
        <v>21</v>
      </c>
      <c r="H50" s="37" t="s">
        <v>21</v>
      </c>
    </row>
    <row r="51" spans="3:8" ht="15">
      <c r="C51" s="38" t="s">
        <v>151</v>
      </c>
      <c r="D51" s="39"/>
      <c r="E51" s="39"/>
      <c r="F51" s="39"/>
      <c r="G51" s="35">
        <v>3000</v>
      </c>
      <c r="H51" s="6">
        <v>3000</v>
      </c>
    </row>
    <row r="52" spans="3:8" ht="15">
      <c r="C52" s="40" t="s">
        <v>152</v>
      </c>
      <c r="D52" s="41"/>
      <c r="E52" s="41"/>
      <c r="F52" s="8"/>
      <c r="G52" s="42"/>
      <c r="H52" s="4"/>
    </row>
    <row r="53" spans="3:8" ht="15">
      <c r="C53" s="43" t="s">
        <v>153</v>
      </c>
      <c r="D53" s="44"/>
      <c r="E53" s="44"/>
      <c r="F53" s="44"/>
      <c r="G53" s="45">
        <v>2456</v>
      </c>
      <c r="H53" s="46">
        <v>2456</v>
      </c>
    </row>
    <row r="54" spans="3:8" ht="15">
      <c r="C54" s="47" t="s">
        <v>154</v>
      </c>
      <c r="D54" s="48"/>
      <c r="E54" s="48"/>
      <c r="F54" s="49"/>
      <c r="G54" s="6">
        <v>2456</v>
      </c>
      <c r="H54" s="6">
        <v>2456</v>
      </c>
    </row>
    <row r="57" spans="2:4" ht="15.75">
      <c r="B57" s="1" t="s">
        <v>155</v>
      </c>
      <c r="C57" s="1"/>
      <c r="D57" s="1"/>
    </row>
    <row r="58" ht="15">
      <c r="B58" t="s">
        <v>156</v>
      </c>
    </row>
    <row r="61" spans="2:3" ht="15.75">
      <c r="B61" s="1" t="s">
        <v>157</v>
      </c>
      <c r="C61" s="1"/>
    </row>
    <row r="62" ht="15">
      <c r="B62" t="s">
        <v>158</v>
      </c>
    </row>
  </sheetData>
  <printOptions/>
  <pageMargins left="0.7" right="0.66" top="0.5" bottom="0.65" header="0.5" footer="0.5"/>
  <pageSetup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Signet &amp; Co</cp:lastModifiedBy>
  <cp:lastPrinted>2002-08-15T09:01:08Z</cp:lastPrinted>
  <dcterms:created xsi:type="dcterms:W3CDTF">2002-07-19T09:09:37Z</dcterms:created>
  <dcterms:modified xsi:type="dcterms:W3CDTF">2002-08-15T10:17:07Z</dcterms:modified>
  <cp:category/>
  <cp:version/>
  <cp:contentType/>
  <cp:contentStatus/>
</cp:coreProperties>
</file>